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drawings/drawing2.xml" ContentType="application/vnd.openxmlformats-officedocument.drawing+xml"/>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E:\USAMV\Consiliu profesoral\2023\Modificari grila 14 martie 2023\"/>
    </mc:Choice>
  </mc:AlternateContent>
  <xr:revisionPtr revIDLastSave="0" documentId="13_ncr:1_{8ED598C1-0F77-4CDD-BA93-39722638FCDF}" xr6:coauthVersionLast="47" xr6:coauthVersionMax="47" xr10:uidLastSave="{00000000-0000-0000-0000-000000000000}"/>
  <bookViews>
    <workbookView xWindow="21480" yWindow="-120" windowWidth="21840" windowHeight="13140" xr2:uid="{00000000-000D-0000-FFFF-FFFF00000000}"/>
  </bookViews>
  <sheets>
    <sheet name="fisa word" sheetId="4" r:id="rId1"/>
    <sheet name="A. Activitate didactica" sheetId="1" r:id="rId2"/>
    <sheet name="B. Activitate de cercetare" sheetId="5" r:id="rId3"/>
    <sheet name="C. Prestigiu profesional" sheetId="6" r:id="rId4"/>
    <sheet name="Sheet1" sheetId="8" r:id="rId5"/>
    <sheet name="Sheet2" sheetId="9" r:id="rId6"/>
  </sheets>
  <calcPr calcId="191029"/>
</workbook>
</file>

<file path=xl/calcChain.xml><?xml version="1.0" encoding="utf-8"?>
<calcChain xmlns="http://schemas.openxmlformats.org/spreadsheetml/2006/main">
  <c r="H112" i="1" l="1"/>
  <c r="H105" i="1"/>
  <c r="H97" i="1"/>
  <c r="H62" i="1"/>
  <c r="H63" i="1"/>
  <c r="H64" i="1"/>
  <c r="H65" i="1"/>
  <c r="H39" i="1"/>
  <c r="H40" i="1"/>
  <c r="H41" i="1"/>
  <c r="H42" i="1"/>
  <c r="H43" i="1"/>
  <c r="H44" i="1"/>
  <c r="H45" i="1"/>
  <c r="H46" i="1"/>
  <c r="H47" i="1"/>
  <c r="H19" i="1"/>
  <c r="H20" i="1"/>
  <c r="H21" i="1"/>
  <c r="H22" i="1"/>
  <c r="H23" i="1"/>
  <c r="H24" i="1"/>
  <c r="H52" i="5"/>
  <c r="H23" i="5"/>
  <c r="H24" i="5"/>
  <c r="H25" i="5"/>
  <c r="H26" i="5"/>
  <c r="H27" i="5"/>
  <c r="H28" i="5"/>
  <c r="H29" i="5"/>
  <c r="H30" i="5"/>
  <c r="H53" i="5"/>
  <c r="H54" i="5"/>
  <c r="H55" i="5"/>
  <c r="H56" i="5"/>
  <c r="H57" i="5"/>
  <c r="H58" i="5"/>
  <c r="H59" i="5"/>
  <c r="H60" i="5"/>
  <c r="H61" i="5"/>
  <c r="H62" i="5"/>
  <c r="H91" i="5"/>
  <c r="H92" i="5"/>
  <c r="H93" i="5"/>
  <c r="H94" i="5"/>
  <c r="H259" i="5"/>
  <c r="H260" i="5"/>
  <c r="H261" i="5"/>
  <c r="H262" i="5"/>
  <c r="H263" i="5"/>
  <c r="H264" i="5"/>
  <c r="H265" i="5"/>
  <c r="H266" i="5"/>
  <c r="H267" i="5"/>
  <c r="H268" i="5"/>
  <c r="H269" i="5"/>
  <c r="H270" i="5"/>
  <c r="H271" i="5"/>
  <c r="H272" i="5"/>
  <c r="H273" i="5"/>
  <c r="H274" i="5"/>
  <c r="H275" i="5"/>
  <c r="H276" i="5"/>
  <c r="H277" i="5"/>
  <c r="H278" i="5"/>
  <c r="H279" i="5"/>
  <c r="H280" i="5"/>
  <c r="H281" i="5"/>
  <c r="H282" i="5"/>
  <c r="H308" i="5"/>
  <c r="H309" i="5"/>
  <c r="H310" i="5"/>
  <c r="H311" i="5"/>
  <c r="H312" i="5"/>
  <c r="H313" i="5"/>
  <c r="H314" i="5"/>
  <c r="H315" i="5"/>
  <c r="H316" i="5"/>
  <c r="H317" i="5"/>
  <c r="H318" i="5"/>
  <c r="H319" i="5"/>
  <c r="H320" i="5"/>
  <c r="H321" i="5"/>
  <c r="H322" i="5"/>
  <c r="H323" i="5"/>
  <c r="H324" i="5"/>
  <c r="H325" i="5"/>
  <c r="H194" i="5"/>
  <c r="H195" i="5"/>
  <c r="H196" i="5"/>
  <c r="H197" i="5"/>
  <c r="H198" i="5"/>
  <c r="H199" i="5"/>
  <c r="H182" i="5"/>
  <c r="H183" i="5"/>
  <c r="H184" i="5"/>
  <c r="H185" i="5"/>
  <c r="H186" i="5"/>
  <c r="H187" i="5"/>
  <c r="H188" i="5"/>
  <c r="J816" i="5"/>
  <c r="J815" i="5"/>
  <c r="E800" i="5"/>
  <c r="E813" i="5"/>
  <c r="B121" i="4" s="1"/>
  <c r="E826" i="5"/>
  <c r="B122" i="4" s="1"/>
  <c r="G828" i="5"/>
  <c r="G829" i="5"/>
  <c r="H787" i="5"/>
  <c r="H788" i="5"/>
  <c r="H789" i="5"/>
  <c r="H790" i="5"/>
  <c r="H791" i="5"/>
  <c r="H774" i="5"/>
  <c r="H775" i="5"/>
  <c r="H776" i="5"/>
  <c r="H777" i="5"/>
  <c r="H778" i="5"/>
  <c r="H779" i="5"/>
  <c r="H780" i="5"/>
  <c r="H781" i="5"/>
  <c r="H782" i="5"/>
  <c r="H763" i="5"/>
  <c r="H764" i="5"/>
  <c r="H765" i="5"/>
  <c r="H766" i="5"/>
  <c r="H767" i="5"/>
  <c r="H743" i="5"/>
  <c r="H744" i="5"/>
  <c r="H745" i="5"/>
  <c r="H746" i="5"/>
  <c r="H747" i="5"/>
  <c r="H748" i="5"/>
  <c r="H749" i="5"/>
  <c r="H750" i="5"/>
  <c r="H751" i="5"/>
  <c r="H752" i="5"/>
  <c r="H753" i="5"/>
  <c r="H754" i="5"/>
  <c r="H755" i="5"/>
  <c r="H728" i="5"/>
  <c r="H729" i="5"/>
  <c r="H730" i="5"/>
  <c r="H731" i="5"/>
  <c r="H732" i="5"/>
  <c r="G713" i="5"/>
  <c r="H715" i="5"/>
  <c r="H716" i="5"/>
  <c r="H717" i="5"/>
  <c r="H718" i="5"/>
  <c r="H719" i="5"/>
  <c r="H720" i="5"/>
  <c r="H721" i="5"/>
  <c r="H722" i="5"/>
  <c r="H723" i="5"/>
  <c r="E119" i="6"/>
  <c r="E120" i="6"/>
  <c r="E121" i="6"/>
  <c r="E122" i="6"/>
  <c r="E123" i="6"/>
  <c r="E124" i="6"/>
  <c r="E125" i="6"/>
  <c r="E126" i="6"/>
  <c r="E127" i="6"/>
  <c r="E128" i="6"/>
  <c r="E129" i="6"/>
  <c r="E130" i="6"/>
  <c r="E131" i="6"/>
  <c r="E103" i="6"/>
  <c r="E104" i="6"/>
  <c r="E105" i="6"/>
  <c r="E106" i="6"/>
  <c r="E107" i="6"/>
  <c r="E108" i="6"/>
  <c r="E109" i="6"/>
  <c r="E110" i="6"/>
  <c r="E111" i="6"/>
  <c r="E112" i="6"/>
  <c r="E113" i="6"/>
  <c r="H666" i="5"/>
  <c r="H667" i="5"/>
  <c r="H668" i="5"/>
  <c r="H669" i="5"/>
  <c r="H670" i="5"/>
  <c r="H671" i="5"/>
  <c r="H672" i="5"/>
  <c r="H645" i="5"/>
  <c r="H646" i="5"/>
  <c r="H647" i="5"/>
  <c r="H648" i="5"/>
  <c r="H649" i="5"/>
  <c r="H650" i="5"/>
  <c r="H651" i="5"/>
  <c r="H652" i="5"/>
  <c r="H653" i="5"/>
  <c r="H654" i="5"/>
  <c r="H628" i="5"/>
  <c r="H629" i="5"/>
  <c r="H630" i="5"/>
  <c r="H631" i="5"/>
  <c r="H632" i="5"/>
  <c r="H633" i="5"/>
  <c r="H634" i="5"/>
  <c r="H635" i="5"/>
  <c r="H604" i="5"/>
  <c r="H605" i="5"/>
  <c r="H606" i="5"/>
  <c r="H607" i="5"/>
  <c r="H608" i="5"/>
  <c r="H590" i="5"/>
  <c r="H591" i="5"/>
  <c r="H592" i="5"/>
  <c r="H593" i="5"/>
  <c r="H594" i="5"/>
  <c r="H576" i="5"/>
  <c r="H577" i="5"/>
  <c r="H578" i="5"/>
  <c r="H579" i="5"/>
  <c r="H554" i="5"/>
  <c r="H555" i="5"/>
  <c r="H556" i="5"/>
  <c r="H557" i="5"/>
  <c r="H558" i="5"/>
  <c r="H559" i="5"/>
  <c r="H560" i="5"/>
  <c r="H561" i="5"/>
  <c r="H562" i="5"/>
  <c r="H552" i="5"/>
  <c r="H553" i="5"/>
  <c r="H563" i="5"/>
  <c r="H564" i="5"/>
  <c r="H565" i="5"/>
  <c r="H539" i="5"/>
  <c r="H540" i="5"/>
  <c r="H541" i="5"/>
  <c r="H542" i="5"/>
  <c r="H543" i="5"/>
  <c r="H521" i="5"/>
  <c r="H522" i="5"/>
  <c r="H523" i="5"/>
  <c r="H524" i="5"/>
  <c r="H525" i="5"/>
  <c r="H526" i="5"/>
  <c r="H527" i="5"/>
  <c r="H528" i="5"/>
  <c r="H529" i="5"/>
  <c r="H505" i="5"/>
  <c r="H506" i="5"/>
  <c r="H507" i="5"/>
  <c r="H508" i="5"/>
  <c r="H509" i="5"/>
  <c r="H510" i="5"/>
  <c r="H511" i="5"/>
  <c r="H482" i="5"/>
  <c r="K482" i="5"/>
  <c r="H483" i="5"/>
  <c r="K483" i="5"/>
  <c r="H484" i="5"/>
  <c r="K484" i="5"/>
  <c r="H485" i="5"/>
  <c r="K485" i="5"/>
  <c r="H486" i="5"/>
  <c r="K486" i="5"/>
  <c r="H487" i="5"/>
  <c r="K487" i="5"/>
  <c r="H488" i="5"/>
  <c r="K488" i="5"/>
  <c r="H489" i="5"/>
  <c r="K489" i="5"/>
  <c r="H490" i="5"/>
  <c r="K490" i="5"/>
  <c r="H491" i="5"/>
  <c r="K491" i="5"/>
  <c r="H466" i="5"/>
  <c r="K466" i="5"/>
  <c r="H467" i="5"/>
  <c r="K467" i="5"/>
  <c r="H468" i="5"/>
  <c r="K468" i="5"/>
  <c r="H469" i="5"/>
  <c r="K469" i="5"/>
  <c r="H470" i="5"/>
  <c r="K470" i="5"/>
  <c r="H471" i="5"/>
  <c r="K471" i="5"/>
  <c r="H452" i="5"/>
  <c r="H453" i="5"/>
  <c r="H454" i="5"/>
  <c r="H455" i="5"/>
  <c r="H436" i="5"/>
  <c r="K436" i="5"/>
  <c r="H437" i="5"/>
  <c r="K437" i="5"/>
  <c r="H438" i="5"/>
  <c r="K438" i="5"/>
  <c r="H439" i="5"/>
  <c r="K439" i="5"/>
  <c r="H440" i="5"/>
  <c r="K440" i="5"/>
  <c r="H414" i="5"/>
  <c r="H415" i="5"/>
  <c r="H416" i="5"/>
  <c r="H417" i="5"/>
  <c r="H395" i="5"/>
  <c r="H396" i="5"/>
  <c r="H397" i="5"/>
  <c r="H398" i="5"/>
  <c r="H399" i="5"/>
  <c r="H400" i="5"/>
  <c r="H401" i="5"/>
  <c r="H402" i="5"/>
  <c r="H403" i="5"/>
  <c r="H404" i="5"/>
  <c r="H383" i="5"/>
  <c r="H384" i="5"/>
  <c r="H385" i="5"/>
  <c r="H386" i="5"/>
  <c r="H387" i="5"/>
  <c r="H357" i="5"/>
  <c r="H358" i="5"/>
  <c r="H359" i="5"/>
  <c r="H360" i="5"/>
  <c r="H361" i="5"/>
  <c r="H345" i="5"/>
  <c r="H346" i="5"/>
  <c r="H347" i="5"/>
  <c r="H348" i="5"/>
  <c r="H307" i="5"/>
  <c r="H326" i="5"/>
  <c r="H327" i="5"/>
  <c r="H328" i="5"/>
  <c r="H287" i="5"/>
  <c r="H288" i="5"/>
  <c r="H289" i="5"/>
  <c r="H290" i="5"/>
  <c r="H291" i="5"/>
  <c r="H292" i="5"/>
  <c r="H293" i="5"/>
  <c r="H294"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83" i="5"/>
  <c r="H122" i="5"/>
  <c r="H123" i="5"/>
  <c r="H124" i="5"/>
  <c r="H125" i="5"/>
  <c r="H126" i="5"/>
  <c r="H127" i="5"/>
  <c r="H128" i="5"/>
  <c r="H129" i="5"/>
  <c r="H130" i="5"/>
  <c r="H131" i="5"/>
  <c r="H132" i="5"/>
  <c r="H133" i="5"/>
  <c r="H134" i="5"/>
  <c r="H104" i="5"/>
  <c r="H105" i="5"/>
  <c r="H106" i="5"/>
  <c r="H107" i="5"/>
  <c r="H108" i="5"/>
  <c r="H109" i="5"/>
  <c r="H110" i="5"/>
  <c r="H111" i="5"/>
  <c r="H112" i="5"/>
  <c r="H113" i="5"/>
  <c r="H114" i="5"/>
  <c r="H115" i="5"/>
  <c r="H236" i="1"/>
  <c r="H237" i="1"/>
  <c r="H227" i="1"/>
  <c r="H228" i="1"/>
  <c r="H206" i="1"/>
  <c r="H207" i="1"/>
  <c r="H198" i="1"/>
  <c r="H130" i="1"/>
  <c r="H121" i="1"/>
  <c r="H122" i="1"/>
  <c r="H123" i="1"/>
  <c r="H124" i="1"/>
  <c r="H125" i="1"/>
  <c r="H98" i="1"/>
  <c r="H96" i="1"/>
  <c r="H90" i="1"/>
  <c r="H76" i="1"/>
  <c r="H77" i="1"/>
  <c r="H83" i="1"/>
  <c r="H48" i="1"/>
  <c r="H49" i="1"/>
  <c r="H50" i="1"/>
  <c r="G17" i="1"/>
  <c r="H25" i="1"/>
  <c r="H26" i="1"/>
  <c r="H27" i="1"/>
  <c r="H28" i="1"/>
  <c r="H29" i="1"/>
  <c r="H30" i="1"/>
  <c r="H31" i="1"/>
  <c r="H32" i="1"/>
  <c r="H33" i="1"/>
  <c r="H88" i="1"/>
  <c r="G79" i="1"/>
  <c r="H82" i="1"/>
  <c r="H84" i="1"/>
  <c r="H85" i="1"/>
  <c r="H81" i="1"/>
  <c r="H75" i="1"/>
  <c r="H78" i="1"/>
  <c r="H74" i="1"/>
  <c r="G805" i="5"/>
  <c r="G831" i="5"/>
  <c r="G830" i="5"/>
  <c r="G827" i="5"/>
  <c r="J825" i="5"/>
  <c r="G825" i="5"/>
  <c r="J824" i="5"/>
  <c r="G824" i="5"/>
  <c r="J823" i="5"/>
  <c r="G823" i="5"/>
  <c r="J822" i="5"/>
  <c r="G822" i="5"/>
  <c r="J821" i="5"/>
  <c r="G821" i="5"/>
  <c r="J820" i="5"/>
  <c r="G820" i="5"/>
  <c r="J819" i="5"/>
  <c r="G819" i="5"/>
  <c r="J818" i="5"/>
  <c r="G818" i="5"/>
  <c r="J817" i="5"/>
  <c r="G817" i="5"/>
  <c r="G816" i="5"/>
  <c r="G815" i="5"/>
  <c r="J814" i="5"/>
  <c r="G814" i="5"/>
  <c r="J812" i="5"/>
  <c r="G812" i="5"/>
  <c r="J811" i="5"/>
  <c r="G811" i="5"/>
  <c r="J810" i="5"/>
  <c r="G810" i="5"/>
  <c r="J809" i="5"/>
  <c r="G809" i="5"/>
  <c r="J808" i="5"/>
  <c r="G808" i="5"/>
  <c r="J807" i="5"/>
  <c r="G807" i="5"/>
  <c r="J806" i="5"/>
  <c r="G806" i="5"/>
  <c r="J805" i="5"/>
  <c r="J804" i="5"/>
  <c r="G804" i="5"/>
  <c r="J803" i="5"/>
  <c r="G803" i="5"/>
  <c r="J802" i="5"/>
  <c r="G802" i="5"/>
  <c r="J801" i="5"/>
  <c r="G801" i="5"/>
  <c r="E799" i="5" l="1"/>
  <c r="B120" i="4"/>
  <c r="G813" i="5"/>
  <c r="C121" i="4" s="1"/>
  <c r="G826" i="5"/>
  <c r="B119" i="4"/>
  <c r="G800" i="5"/>
  <c r="C120" i="4" s="1"/>
  <c r="H38" i="1"/>
  <c r="H51" i="1"/>
  <c r="H52" i="1"/>
  <c r="H53" i="1"/>
  <c r="H54" i="1"/>
  <c r="H55" i="1"/>
  <c r="H56" i="1"/>
  <c r="H57" i="1"/>
  <c r="H37" i="1"/>
  <c r="H34" i="1"/>
  <c r="H18" i="1"/>
  <c r="H121" i="5"/>
  <c r="H135" i="5"/>
  <c r="H136" i="5"/>
  <c r="H120" i="5"/>
  <c r="H103" i="5"/>
  <c r="H116" i="5"/>
  <c r="H117" i="5"/>
  <c r="H102" i="5"/>
  <c r="C122" i="4" l="1"/>
  <c r="G799" i="5"/>
  <c r="C119" i="4" s="1"/>
  <c r="G79" i="5"/>
  <c r="H388" i="5"/>
  <c r="H389" i="5"/>
  <c r="H390" i="5"/>
  <c r="H391" i="5"/>
  <c r="H392" i="5"/>
  <c r="H393" i="5"/>
  <c r="H394" i="5"/>
  <c r="G796" i="5"/>
  <c r="H171" i="5"/>
  <c r="H172" i="5"/>
  <c r="H169" i="5" s="1"/>
  <c r="H686" i="5" s="1"/>
  <c r="H173" i="5"/>
  <c r="H174" i="5"/>
  <c r="H170" i="5"/>
  <c r="H160" i="5"/>
  <c r="H161" i="5"/>
  <c r="H162" i="5"/>
  <c r="H163" i="5"/>
  <c r="H164" i="5"/>
  <c r="H165" i="5"/>
  <c r="H166" i="5"/>
  <c r="H167" i="5"/>
  <c r="H159" i="5"/>
  <c r="H151" i="5"/>
  <c r="H152" i="5"/>
  <c r="H153" i="5"/>
  <c r="H154" i="5"/>
  <c r="H155" i="5"/>
  <c r="H156" i="5"/>
  <c r="H150" i="5"/>
  <c r="G148" i="5"/>
  <c r="G169" i="5"/>
  <c r="G686" i="5" s="1"/>
  <c r="H168" i="5"/>
  <c r="C69" i="4" s="1"/>
  <c r="G168" i="5"/>
  <c r="B69" i="4" s="1"/>
  <c r="H158" i="5"/>
  <c r="H685" i="5" s="1"/>
  <c r="G158" i="5"/>
  <c r="G685" i="5" s="1"/>
  <c r="H157" i="5"/>
  <c r="C68" i="4" s="1"/>
  <c r="G157" i="5"/>
  <c r="B68" i="4" s="1"/>
  <c r="H149" i="5"/>
  <c r="H684" i="5" s="1"/>
  <c r="G149" i="5"/>
  <c r="G684" i="5" s="1"/>
  <c r="H148" i="5"/>
  <c r="C67" i="4" s="1"/>
  <c r="D65" i="6"/>
  <c r="C118" i="4" l="1"/>
  <c r="B67" i="4"/>
  <c r="G147" i="5"/>
  <c r="H147" i="5"/>
  <c r="D186" i="6"/>
  <c r="D175" i="6"/>
  <c r="E188" i="6"/>
  <c r="E176" i="6"/>
  <c r="E169" i="6"/>
  <c r="B66" i="4" l="1"/>
  <c r="C66" i="4"/>
  <c r="D174" i="6"/>
  <c r="D166" i="6" l="1"/>
  <c r="E167" i="6" l="1"/>
  <c r="E166" i="6" s="1"/>
  <c r="E177" i="6"/>
  <c r="E178" i="6"/>
  <c r="E179" i="6"/>
  <c r="E180" i="6"/>
  <c r="E181" i="6"/>
  <c r="E182" i="6"/>
  <c r="A7" i="6"/>
  <c r="A6" i="6"/>
  <c r="A4" i="6"/>
  <c r="A3" i="6"/>
  <c r="A1" i="6"/>
  <c r="A7" i="5"/>
  <c r="A6" i="5"/>
  <c r="A4" i="5"/>
  <c r="A3" i="5"/>
  <c r="A1" i="5"/>
  <c r="A7" i="1"/>
  <c r="A6" i="1"/>
  <c r="A4" i="1"/>
  <c r="A3" i="1"/>
  <c r="A1" i="1"/>
  <c r="H9" i="4"/>
  <c r="B9" i="6" s="1"/>
  <c r="G8" i="5" l="1"/>
  <c r="G8" i="1"/>
  <c r="B137" i="4"/>
  <c r="D73" i="6"/>
  <c r="B138" i="4" s="1"/>
  <c r="E75" i="6"/>
  <c r="E76" i="6"/>
  <c r="E77" i="6"/>
  <c r="E78" i="6"/>
  <c r="E74" i="6"/>
  <c r="E67" i="6"/>
  <c r="E70" i="6"/>
  <c r="E71" i="6"/>
  <c r="E72" i="6"/>
  <c r="E73" i="6" l="1"/>
  <c r="C138" i="4" s="1"/>
  <c r="G97" i="6"/>
  <c r="G98" i="6"/>
  <c r="G99" i="6"/>
  <c r="E99" i="6"/>
  <c r="E98" i="6"/>
  <c r="E95" i="6"/>
  <c r="E97" i="6"/>
  <c r="H71" i="5" l="1"/>
  <c r="E102" i="6" l="1"/>
  <c r="H733" i="5"/>
  <c r="H673" i="5"/>
  <c r="H656" i="5"/>
  <c r="H609" i="5"/>
  <c r="H427" i="5"/>
  <c r="H406" i="5"/>
  <c r="H355" i="5"/>
  <c r="H349" i="5"/>
  <c r="H180" i="5"/>
  <c r="H141" i="5"/>
  <c r="G46" i="5"/>
  <c r="H32" i="5"/>
  <c r="H205" i="1"/>
  <c r="H159" i="1"/>
  <c r="H154" i="1"/>
  <c r="H132" i="1"/>
  <c r="H120" i="1"/>
  <c r="H111" i="1"/>
  <c r="H104" i="1"/>
  <c r="H89" i="1"/>
  <c r="H60" i="1"/>
  <c r="H35" i="1"/>
  <c r="C19" i="4" s="1"/>
  <c r="D146" i="6"/>
  <c r="E159" i="6"/>
  <c r="E158" i="6" s="1"/>
  <c r="E157" i="6"/>
  <c r="E189" i="6"/>
  <c r="E190" i="6"/>
  <c r="E187" i="6"/>
  <c r="C165" i="4"/>
  <c r="E165" i="6"/>
  <c r="E164" i="6" s="1"/>
  <c r="C163" i="4" s="1"/>
  <c r="E163" i="6"/>
  <c r="E162" i="6"/>
  <c r="E161" i="6"/>
  <c r="D151" i="6"/>
  <c r="E149" i="6"/>
  <c r="G147" i="6"/>
  <c r="E147" i="6"/>
  <c r="E137" i="6"/>
  <c r="G62" i="6"/>
  <c r="G63" i="6"/>
  <c r="G64" i="6"/>
  <c r="G61" i="6"/>
  <c r="E61" i="6"/>
  <c r="E62" i="6"/>
  <c r="E63" i="6"/>
  <c r="E64" i="6"/>
  <c r="E60" i="6"/>
  <c r="D40" i="6"/>
  <c r="C164" i="4" l="1"/>
  <c r="G87" i="5"/>
  <c r="G88" i="5"/>
  <c r="G17" i="5"/>
  <c r="H89" i="5"/>
  <c r="H90" i="5"/>
  <c r="H87" i="5" s="1"/>
  <c r="H95" i="5"/>
  <c r="H96" i="5"/>
  <c r="H97" i="5"/>
  <c r="B58" i="4"/>
  <c r="H48" i="5"/>
  <c r="H49" i="5"/>
  <c r="H50" i="5"/>
  <c r="H51" i="5"/>
  <c r="H63" i="5"/>
  <c r="H64" i="5"/>
  <c r="H65" i="5"/>
  <c r="H66" i="5"/>
  <c r="H67" i="5"/>
  <c r="H68" i="5"/>
  <c r="H69" i="5"/>
  <c r="H70" i="5"/>
  <c r="H72" i="5"/>
  <c r="H73" i="5"/>
  <c r="H74" i="5"/>
  <c r="H75" i="5"/>
  <c r="H47" i="5"/>
  <c r="H20" i="5"/>
  <c r="H21" i="5"/>
  <c r="H22" i="5"/>
  <c r="H31" i="5"/>
  <c r="H33" i="5"/>
  <c r="H34" i="5"/>
  <c r="H35" i="5"/>
  <c r="H36" i="5"/>
  <c r="H37" i="5"/>
  <c r="H38" i="5"/>
  <c r="H39" i="5"/>
  <c r="H40" i="5"/>
  <c r="H41" i="5"/>
  <c r="H42" i="5"/>
  <c r="H43" i="5"/>
  <c r="H44" i="5"/>
  <c r="H19" i="5"/>
  <c r="G95" i="1"/>
  <c r="G94" i="1"/>
  <c r="H110" i="1"/>
  <c r="H106" i="1"/>
  <c r="H107" i="1"/>
  <c r="H103" i="1"/>
  <c r="H94" i="1"/>
  <c r="H99" i="1"/>
  <c r="H100" i="1"/>
  <c r="H95" i="1"/>
  <c r="G86" i="5" l="1"/>
  <c r="H88" i="5"/>
  <c r="H86" i="5" s="1"/>
  <c r="C59" i="4" s="1"/>
  <c r="B59" i="4"/>
  <c r="E134" i="6"/>
  <c r="H566" i="5" l="1"/>
  <c r="H567" i="5"/>
  <c r="H550" i="5" s="1"/>
  <c r="H704" i="5" s="1"/>
  <c r="H568" i="5"/>
  <c r="H569" i="5"/>
  <c r="H570" i="5"/>
  <c r="H571" i="5"/>
  <c r="H551" i="5"/>
  <c r="H481" i="5"/>
  <c r="H492" i="5"/>
  <c r="H478" i="5" s="1"/>
  <c r="C90" i="4" s="1"/>
  <c r="H493" i="5"/>
  <c r="H494" i="5"/>
  <c r="H495" i="5"/>
  <c r="H496" i="5"/>
  <c r="H497" i="5"/>
  <c r="H498" i="5"/>
  <c r="H499" i="5"/>
  <c r="H500" i="5"/>
  <c r="H480" i="5"/>
  <c r="H435" i="5"/>
  <c r="H441" i="5"/>
  <c r="H442" i="5"/>
  <c r="H443" i="5"/>
  <c r="H444" i="5"/>
  <c r="H445" i="5"/>
  <c r="H446" i="5"/>
  <c r="H447" i="5"/>
  <c r="H434" i="5"/>
  <c r="H81" i="5"/>
  <c r="H82" i="5"/>
  <c r="H83" i="5"/>
  <c r="H84" i="5"/>
  <c r="H756" i="5"/>
  <c r="H757" i="5"/>
  <c r="H758" i="5"/>
  <c r="H665" i="5"/>
  <c r="H674" i="5"/>
  <c r="H675" i="5"/>
  <c r="H676" i="5"/>
  <c r="H655" i="5"/>
  <c r="H657" i="5"/>
  <c r="H658" i="5"/>
  <c r="H659" i="5"/>
  <c r="H626" i="5"/>
  <c r="H709" i="5" s="1"/>
  <c r="H636" i="5"/>
  <c r="H637" i="5"/>
  <c r="H638" i="5"/>
  <c r="H639" i="5"/>
  <c r="H617" i="5"/>
  <c r="H618" i="5"/>
  <c r="H619" i="5"/>
  <c r="H620" i="5"/>
  <c r="H621" i="5"/>
  <c r="H603" i="5"/>
  <c r="H610" i="5"/>
  <c r="H611" i="5"/>
  <c r="H589" i="5"/>
  <c r="H595" i="5"/>
  <c r="H586" i="5" s="1"/>
  <c r="C98" i="4" s="1"/>
  <c r="H596" i="5"/>
  <c r="H597" i="5"/>
  <c r="H575" i="5"/>
  <c r="H580" i="5"/>
  <c r="H581" i="5"/>
  <c r="H582" i="5"/>
  <c r="H544" i="5"/>
  <c r="H545" i="5"/>
  <c r="H546" i="5"/>
  <c r="H547" i="5"/>
  <c r="H520" i="5"/>
  <c r="H530" i="5"/>
  <c r="H531" i="5"/>
  <c r="H532" i="5"/>
  <c r="H504" i="5"/>
  <c r="H512" i="5"/>
  <c r="H513" i="5"/>
  <c r="H514" i="5"/>
  <c r="K481" i="5"/>
  <c r="K492" i="5"/>
  <c r="K493" i="5"/>
  <c r="K494" i="5"/>
  <c r="K495" i="5"/>
  <c r="K496" i="5"/>
  <c r="K497" i="5"/>
  <c r="K498" i="5"/>
  <c r="H465" i="5"/>
  <c r="K465" i="5"/>
  <c r="H472" i="5"/>
  <c r="K472" i="5"/>
  <c r="H473" i="5"/>
  <c r="K473" i="5"/>
  <c r="H474" i="5"/>
  <c r="K474" i="5"/>
  <c r="H475" i="5"/>
  <c r="K475" i="5"/>
  <c r="H451" i="5"/>
  <c r="H456" i="5"/>
  <c r="H457" i="5"/>
  <c r="H458" i="5"/>
  <c r="K435" i="5"/>
  <c r="K441" i="5"/>
  <c r="K442" i="5"/>
  <c r="K443" i="5"/>
  <c r="K444" i="5"/>
  <c r="K445" i="5"/>
  <c r="H426" i="5"/>
  <c r="K426" i="5"/>
  <c r="H424" i="5"/>
  <c r="H696" i="5" s="1"/>
  <c r="K427" i="5"/>
  <c r="H428" i="5"/>
  <c r="K428" i="5"/>
  <c r="H429" i="5"/>
  <c r="K429" i="5"/>
  <c r="H413" i="5"/>
  <c r="H418" i="5"/>
  <c r="H419" i="5"/>
  <c r="H405" i="5"/>
  <c r="H407" i="5"/>
  <c r="H382" i="5"/>
  <c r="H368" i="5"/>
  <c r="H692" i="5" s="1"/>
  <c r="H370" i="5"/>
  <c r="H371" i="5"/>
  <c r="H372" i="5"/>
  <c r="H373" i="5"/>
  <c r="H374" i="5"/>
  <c r="H353" i="5"/>
  <c r="H691" i="5" s="1"/>
  <c r="H356" i="5"/>
  <c r="H362" i="5"/>
  <c r="H363" i="5"/>
  <c r="H364" i="5"/>
  <c r="H365" i="5"/>
  <c r="H343" i="5"/>
  <c r="H344" i="5"/>
  <c r="H305" i="5"/>
  <c r="H306" i="5"/>
  <c r="H329" i="5"/>
  <c r="H330" i="5"/>
  <c r="H331" i="5"/>
  <c r="H332" i="5"/>
  <c r="H333" i="5"/>
  <c r="H334" i="5"/>
  <c r="H335" i="5"/>
  <c r="H209" i="5"/>
  <c r="H284" i="5"/>
  <c r="H285" i="5"/>
  <c r="H286" i="5"/>
  <c r="H295" i="5"/>
  <c r="H296" i="5"/>
  <c r="H297" i="5"/>
  <c r="H298" i="5"/>
  <c r="H299" i="5"/>
  <c r="H181" i="5"/>
  <c r="H189" i="5"/>
  <c r="H176" i="5" s="1"/>
  <c r="H190" i="5"/>
  <c r="H191" i="5"/>
  <c r="H192" i="5"/>
  <c r="H193" i="5"/>
  <c r="H200" i="5"/>
  <c r="H201" i="5"/>
  <c r="H202" i="5"/>
  <c r="H203" i="5"/>
  <c r="H204" i="5"/>
  <c r="H101" i="5"/>
  <c r="H681" i="5" s="1"/>
  <c r="H140" i="5"/>
  <c r="H142" i="5"/>
  <c r="H143" i="5"/>
  <c r="H119" i="5"/>
  <c r="H682" i="5" s="1"/>
  <c r="H246" i="1"/>
  <c r="H244" i="1" s="1"/>
  <c r="H262" i="1" s="1"/>
  <c r="H247" i="1"/>
  <c r="H248" i="1"/>
  <c r="H249" i="1"/>
  <c r="H250" i="1"/>
  <c r="H251" i="1"/>
  <c r="H235" i="1"/>
  <c r="H231" i="1" s="1"/>
  <c r="C47" i="4" s="1"/>
  <c r="H238" i="1"/>
  <c r="H239" i="1"/>
  <c r="H240" i="1"/>
  <c r="H241" i="1"/>
  <c r="H215" i="1"/>
  <c r="H216" i="1"/>
  <c r="H217" i="1"/>
  <c r="H218" i="1"/>
  <c r="H219" i="1"/>
  <c r="H204" i="1"/>
  <c r="H202" i="1" s="1"/>
  <c r="H257" i="1" s="1"/>
  <c r="H208" i="1"/>
  <c r="H141" i="1"/>
  <c r="H142" i="1"/>
  <c r="H143" i="1"/>
  <c r="H144" i="1"/>
  <c r="H145" i="1"/>
  <c r="H146" i="1"/>
  <c r="H131" i="1"/>
  <c r="H133" i="1"/>
  <c r="H134" i="1"/>
  <c r="H135" i="1"/>
  <c r="H59" i="1"/>
  <c r="H174" i="1" s="1"/>
  <c r="H66" i="1"/>
  <c r="H67" i="1"/>
  <c r="H68" i="1"/>
  <c r="H69" i="1"/>
  <c r="H36" i="1"/>
  <c r="H173" i="1" s="1"/>
  <c r="E173" i="6"/>
  <c r="E172" i="6"/>
  <c r="E171" i="6"/>
  <c r="D170" i="6"/>
  <c r="B167" i="4" s="1"/>
  <c r="E168" i="6"/>
  <c r="C166" i="4" s="1"/>
  <c r="C162" i="4"/>
  <c r="C161" i="4"/>
  <c r="C160" i="4"/>
  <c r="C158" i="4"/>
  <c r="E156" i="6"/>
  <c r="C157" i="4" s="1"/>
  <c r="H583" i="5"/>
  <c r="H584" i="5"/>
  <c r="H574" i="5"/>
  <c r="H501" i="5"/>
  <c r="C91" i="4" s="1"/>
  <c r="H502" i="5"/>
  <c r="H701" i="5" s="1"/>
  <c r="G517" i="5"/>
  <c r="B92" i="4" s="1"/>
  <c r="G518" i="5"/>
  <c r="G702" i="5" s="1"/>
  <c r="H518" i="5"/>
  <c r="H702" i="5" s="1"/>
  <c r="H517" i="5"/>
  <c r="C92" i="4" s="1"/>
  <c r="H533" i="5"/>
  <c r="H534" i="5"/>
  <c r="H519" i="5"/>
  <c r="H515" i="5"/>
  <c r="H516" i="5"/>
  <c r="H503" i="5"/>
  <c r="G501" i="5"/>
  <c r="B91" i="4" s="1"/>
  <c r="G502" i="5"/>
  <c r="G701" i="5" s="1"/>
  <c r="B154" i="4"/>
  <c r="B140" i="4"/>
  <c r="B141" i="4"/>
  <c r="B142" i="4"/>
  <c r="E80" i="6"/>
  <c r="C140" i="4" s="1"/>
  <c r="G785" i="5"/>
  <c r="B117" i="4" s="1"/>
  <c r="G772" i="5"/>
  <c r="B170" i="4"/>
  <c r="B169" i="4"/>
  <c r="B156" i="4"/>
  <c r="D148" i="6"/>
  <c r="B155" i="4" s="1"/>
  <c r="D135" i="6"/>
  <c r="B151" i="4" s="1"/>
  <c r="D100" i="6"/>
  <c r="B148" i="4" s="1"/>
  <c r="D89" i="6"/>
  <c r="B146" i="4" s="1"/>
  <c r="D85" i="6"/>
  <c r="B145" i="4" s="1"/>
  <c r="D59" i="6"/>
  <c r="B136" i="4" s="1"/>
  <c r="D53" i="6"/>
  <c r="D46" i="6"/>
  <c r="B133" i="4" s="1"/>
  <c r="B132" i="4"/>
  <c r="D33" i="6"/>
  <c r="B130" i="4" s="1"/>
  <c r="D27" i="6"/>
  <c r="B129" i="4" s="1"/>
  <c r="D22" i="6"/>
  <c r="B127" i="4" s="1"/>
  <c r="D18" i="6"/>
  <c r="B126" i="4" s="1"/>
  <c r="D14" i="6"/>
  <c r="B125" i="4" s="1"/>
  <c r="G761" i="5"/>
  <c r="B113" i="4" s="1"/>
  <c r="G741" i="5"/>
  <c r="G735" i="5"/>
  <c r="B110" i="4" s="1"/>
  <c r="G726" i="5"/>
  <c r="E146" i="6"/>
  <c r="C154" i="4" s="1"/>
  <c r="E153" i="6"/>
  <c r="E154" i="6"/>
  <c r="E155" i="6"/>
  <c r="E152" i="6"/>
  <c r="E96" i="6"/>
  <c r="E93" i="6" s="1"/>
  <c r="C147" i="4" s="1"/>
  <c r="G95" i="6"/>
  <c r="E66" i="6"/>
  <c r="E28" i="6"/>
  <c r="E24" i="6"/>
  <c r="E25" i="6"/>
  <c r="E23" i="6"/>
  <c r="E20" i="6"/>
  <c r="E21" i="6"/>
  <c r="E19" i="6"/>
  <c r="E16" i="6"/>
  <c r="E17" i="6"/>
  <c r="E15" i="6"/>
  <c r="G16" i="6"/>
  <c r="G17" i="6"/>
  <c r="H792" i="5"/>
  <c r="H793" i="5"/>
  <c r="H786" i="5"/>
  <c r="H783" i="5"/>
  <c r="H784" i="5"/>
  <c r="H773" i="5"/>
  <c r="H768" i="5"/>
  <c r="H769" i="5"/>
  <c r="H762" i="5"/>
  <c r="H759" i="5"/>
  <c r="H760" i="5"/>
  <c r="H742" i="5"/>
  <c r="H737" i="5"/>
  <c r="H738" i="5"/>
  <c r="H739" i="5"/>
  <c r="H736" i="5"/>
  <c r="H734" i="5"/>
  <c r="H727" i="5"/>
  <c r="H724" i="5"/>
  <c r="H725" i="5"/>
  <c r="H714" i="5"/>
  <c r="H549" i="5"/>
  <c r="C95" i="4" s="1"/>
  <c r="H536" i="5"/>
  <c r="C94" i="4" s="1"/>
  <c r="H548" i="5"/>
  <c r="H538" i="5"/>
  <c r="H573" i="5"/>
  <c r="H705" i="5" s="1"/>
  <c r="G573" i="5"/>
  <c r="G705" i="5" s="1"/>
  <c r="H572" i="5"/>
  <c r="C96" i="4" s="1"/>
  <c r="G572" i="5"/>
  <c r="B96" i="4" s="1"/>
  <c r="G550" i="5"/>
  <c r="G704" i="5" s="1"/>
  <c r="G549" i="5"/>
  <c r="H537" i="5"/>
  <c r="H703" i="5" s="1"/>
  <c r="G537" i="5"/>
  <c r="G703" i="5" s="1"/>
  <c r="G536" i="5"/>
  <c r="H464" i="5"/>
  <c r="K464" i="5"/>
  <c r="H479" i="5"/>
  <c r="H700" i="5" s="1"/>
  <c r="H476" i="5"/>
  <c r="H477" i="5"/>
  <c r="G479" i="5"/>
  <c r="G700" i="5" s="1"/>
  <c r="G478" i="5"/>
  <c r="B90" i="4" s="1"/>
  <c r="H463" i="5"/>
  <c r="H699" i="5" s="1"/>
  <c r="G463" i="5"/>
  <c r="G699" i="5" s="1"/>
  <c r="H462" i="5"/>
  <c r="C89" i="4" s="1"/>
  <c r="G462" i="5"/>
  <c r="K500" i="5"/>
  <c r="K476" i="5"/>
  <c r="K477" i="5"/>
  <c r="K480" i="5"/>
  <c r="K499" i="5"/>
  <c r="H425" i="5"/>
  <c r="H430" i="5"/>
  <c r="H423" i="5"/>
  <c r="C85" i="4" s="1"/>
  <c r="H431" i="5"/>
  <c r="H432" i="5"/>
  <c r="C86" i="4" s="1"/>
  <c r="H450" i="5"/>
  <c r="H449" i="5"/>
  <c r="H698" i="5" s="1"/>
  <c r="G449" i="5"/>
  <c r="G698" i="5" s="1"/>
  <c r="G448" i="5"/>
  <c r="B87" i="4" s="1"/>
  <c r="G433" i="5"/>
  <c r="G697" i="5" s="1"/>
  <c r="G432" i="5"/>
  <c r="B86" i="4" s="1"/>
  <c r="K430" i="5"/>
  <c r="K431" i="5"/>
  <c r="K434" i="5"/>
  <c r="K446" i="5"/>
  <c r="K447" i="5"/>
  <c r="K425" i="5"/>
  <c r="G424" i="5"/>
  <c r="G696" i="5" s="1"/>
  <c r="G423" i="5"/>
  <c r="H640" i="5"/>
  <c r="H641" i="5"/>
  <c r="H627" i="5"/>
  <c r="H660" i="5"/>
  <c r="H661" i="5"/>
  <c r="H644" i="5"/>
  <c r="H677" i="5"/>
  <c r="H678" i="5"/>
  <c r="H664" i="5"/>
  <c r="H663" i="5"/>
  <c r="H711" i="5" s="1"/>
  <c r="G663" i="5"/>
  <c r="G711" i="5" s="1"/>
  <c r="H662" i="5"/>
  <c r="C104" i="4" s="1"/>
  <c r="G662" i="5"/>
  <c r="B104" i="4" s="1"/>
  <c r="H643" i="5"/>
  <c r="H710" i="5" s="1"/>
  <c r="G643" i="5"/>
  <c r="G710" i="5" s="1"/>
  <c r="H642" i="5"/>
  <c r="C103" i="4" s="1"/>
  <c r="G642" i="5"/>
  <c r="B103" i="4" s="1"/>
  <c r="G626" i="5"/>
  <c r="G709" i="5" s="1"/>
  <c r="H625" i="5"/>
  <c r="G625" i="5"/>
  <c r="H623" i="5"/>
  <c r="H622" i="5"/>
  <c r="H614" i="5"/>
  <c r="C100" i="4" s="1"/>
  <c r="H616" i="5"/>
  <c r="H615" i="5"/>
  <c r="H708" i="5" s="1"/>
  <c r="G615" i="5"/>
  <c r="G708" i="5" s="1"/>
  <c r="G614" i="5"/>
  <c r="B100" i="4" s="1"/>
  <c r="H613" i="5"/>
  <c r="H612" i="5"/>
  <c r="H600" i="5"/>
  <c r="C99" i="4" s="1"/>
  <c r="H602" i="5"/>
  <c r="H601" i="5"/>
  <c r="H707" i="5" s="1"/>
  <c r="G601" i="5"/>
  <c r="G707" i="5" s="1"/>
  <c r="G600" i="5"/>
  <c r="B99" i="4" s="1"/>
  <c r="H599" i="5"/>
  <c r="H598" i="5"/>
  <c r="H588" i="5"/>
  <c r="H587" i="5"/>
  <c r="H706" i="5" s="1"/>
  <c r="G587" i="5"/>
  <c r="G706" i="5" s="1"/>
  <c r="G586" i="5"/>
  <c r="H410" i="5"/>
  <c r="C83" i="4" s="1"/>
  <c r="H420" i="5"/>
  <c r="H421" i="5"/>
  <c r="H412" i="5"/>
  <c r="H411" i="5"/>
  <c r="H695" i="5" s="1"/>
  <c r="C82" i="4"/>
  <c r="H408" i="5"/>
  <c r="H409" i="5"/>
  <c r="H379" i="5"/>
  <c r="C81" i="4" s="1"/>
  <c r="H381" i="5"/>
  <c r="G411" i="5"/>
  <c r="G695" i="5" s="1"/>
  <c r="G410" i="5"/>
  <c r="B83" i="4" s="1"/>
  <c r="H694" i="5"/>
  <c r="G392" i="5"/>
  <c r="G694" i="5" s="1"/>
  <c r="G391" i="5"/>
  <c r="B82" i="4" s="1"/>
  <c r="H380" i="5"/>
  <c r="H693" i="5" s="1"/>
  <c r="G380" i="5"/>
  <c r="G693" i="5" s="1"/>
  <c r="G379" i="5"/>
  <c r="G303" i="5"/>
  <c r="G689" i="5" s="1"/>
  <c r="G302" i="5"/>
  <c r="B73" i="4" s="1"/>
  <c r="H336" i="5"/>
  <c r="H376" i="5"/>
  <c r="H375" i="5"/>
  <c r="H367" i="5"/>
  <c r="C78" i="4" s="1"/>
  <c r="H369" i="5"/>
  <c r="G368" i="5"/>
  <c r="G692" i="5" s="1"/>
  <c r="G367" i="5"/>
  <c r="B78" i="4" s="1"/>
  <c r="H366" i="5"/>
  <c r="H354" i="5"/>
  <c r="G353" i="5"/>
  <c r="G691" i="5" s="1"/>
  <c r="H352" i="5"/>
  <c r="C77" i="4" s="1"/>
  <c r="G352" i="5"/>
  <c r="B77" i="4" s="1"/>
  <c r="H351" i="5"/>
  <c r="H350" i="5"/>
  <c r="H340" i="5"/>
  <c r="C76" i="4" s="1"/>
  <c r="H342" i="5"/>
  <c r="H341" i="5"/>
  <c r="H690" i="5" s="1"/>
  <c r="G341" i="5"/>
  <c r="G690" i="5" s="1"/>
  <c r="G340" i="5"/>
  <c r="G177" i="5"/>
  <c r="G687" i="5" s="1"/>
  <c r="H302" i="5"/>
  <c r="C73" i="4" s="1"/>
  <c r="H337" i="5"/>
  <c r="H304" i="5"/>
  <c r="H303" i="5"/>
  <c r="H689" i="5" s="1"/>
  <c r="H207" i="5"/>
  <c r="H688" i="5" s="1"/>
  <c r="H206" i="5"/>
  <c r="C72" i="4" s="1"/>
  <c r="H300" i="5"/>
  <c r="H301" i="5"/>
  <c r="H208" i="5"/>
  <c r="H179" i="5"/>
  <c r="H205" i="5"/>
  <c r="H178" i="5"/>
  <c r="H177" i="5"/>
  <c r="H687" i="5" s="1"/>
  <c r="G207" i="5"/>
  <c r="G688" i="5" s="1"/>
  <c r="G206" i="5"/>
  <c r="B72" i="4" s="1"/>
  <c r="G176" i="5"/>
  <c r="G138" i="5"/>
  <c r="G683" i="5" s="1"/>
  <c r="G137" i="5"/>
  <c r="B64" i="4" s="1"/>
  <c r="G119" i="5"/>
  <c r="G682" i="5" s="1"/>
  <c r="G118" i="5"/>
  <c r="B63" i="4" s="1"/>
  <c r="G101" i="5"/>
  <c r="G681" i="5" s="1"/>
  <c r="G100" i="5"/>
  <c r="H80" i="5"/>
  <c r="G78" i="5"/>
  <c r="G45" i="5"/>
  <c r="H45" i="5"/>
  <c r="H46" i="5"/>
  <c r="H78" i="5" s="1"/>
  <c r="H17" i="5"/>
  <c r="G18" i="5"/>
  <c r="G77" i="5" s="1"/>
  <c r="H18" i="5"/>
  <c r="H252" i="1"/>
  <c r="H245" i="1"/>
  <c r="H234" i="1"/>
  <c r="H242" i="1"/>
  <c r="H233" i="1"/>
  <c r="H226" i="1"/>
  <c r="H229" i="1"/>
  <c r="H223" i="1" s="1"/>
  <c r="H230" i="1"/>
  <c r="H225" i="1"/>
  <c r="G244" i="1"/>
  <c r="G262" i="1" s="1"/>
  <c r="H243" i="1"/>
  <c r="C48" i="4" s="1"/>
  <c r="G243" i="1"/>
  <c r="B48" i="4" s="1"/>
  <c r="G232" i="1"/>
  <c r="G261" i="1" s="1"/>
  <c r="G231" i="1"/>
  <c r="B47" i="4" s="1"/>
  <c r="G224" i="1"/>
  <c r="G260" i="1" s="1"/>
  <c r="G259" i="1" s="1"/>
  <c r="G223" i="1"/>
  <c r="H220" i="1"/>
  <c r="H221" i="1"/>
  <c r="H214" i="1"/>
  <c r="G213" i="1"/>
  <c r="G258" i="1" s="1"/>
  <c r="G212" i="1"/>
  <c r="B44" i="4" s="1"/>
  <c r="H209" i="1"/>
  <c r="H210" i="1"/>
  <c r="H211" i="1"/>
  <c r="H203" i="1"/>
  <c r="H201" i="1"/>
  <c r="C43" i="4" s="1"/>
  <c r="G201" i="1"/>
  <c r="B43" i="4" s="1"/>
  <c r="G202" i="1"/>
  <c r="G257" i="1" s="1"/>
  <c r="H197" i="1"/>
  <c r="H199" i="1"/>
  <c r="H200" i="1"/>
  <c r="H196" i="1"/>
  <c r="H195" i="1"/>
  <c r="H256" i="1" s="1"/>
  <c r="G195" i="1"/>
  <c r="G256" i="1" s="1"/>
  <c r="H194" i="1"/>
  <c r="G194" i="1"/>
  <c r="G163" i="1"/>
  <c r="G191" i="1" s="1"/>
  <c r="G162" i="1"/>
  <c r="B37" i="4" s="1"/>
  <c r="H165" i="1"/>
  <c r="H162" i="1"/>
  <c r="C37" i="4" s="1"/>
  <c r="H166" i="1"/>
  <c r="H167" i="1"/>
  <c r="H164" i="1"/>
  <c r="H163" i="1"/>
  <c r="H191" i="1" s="1"/>
  <c r="H160" i="1"/>
  <c r="H161" i="1"/>
  <c r="H158" i="1"/>
  <c r="H157" i="1"/>
  <c r="H190" i="1" s="1"/>
  <c r="G157" i="1"/>
  <c r="G190" i="1" s="1"/>
  <c r="H156" i="1"/>
  <c r="C36" i="4" s="1"/>
  <c r="G156" i="1"/>
  <c r="B36" i="4" s="1"/>
  <c r="H153" i="1"/>
  <c r="G151" i="1"/>
  <c r="G189" i="1" s="1"/>
  <c r="G150" i="1"/>
  <c r="H150" i="1"/>
  <c r="H155" i="1"/>
  <c r="H152" i="1"/>
  <c r="H151" i="1"/>
  <c r="H189" i="1" s="1"/>
  <c r="H147" i="1"/>
  <c r="H148" i="1"/>
  <c r="H140" i="1"/>
  <c r="G139" i="1"/>
  <c r="G187" i="1" s="1"/>
  <c r="G138" i="1"/>
  <c r="B33" i="4" s="1"/>
  <c r="G128" i="1"/>
  <c r="G186" i="1" s="1"/>
  <c r="G127" i="1"/>
  <c r="B32" i="4" s="1"/>
  <c r="H127" i="1"/>
  <c r="C32" i="4" s="1"/>
  <c r="H136" i="1"/>
  <c r="H137" i="1"/>
  <c r="H129" i="1"/>
  <c r="H128" i="1"/>
  <c r="H186" i="1" s="1"/>
  <c r="G118" i="1"/>
  <c r="G185" i="1" s="1"/>
  <c r="G117" i="1"/>
  <c r="G116" i="1" s="1"/>
  <c r="H117" i="1"/>
  <c r="C31" i="4" s="1"/>
  <c r="H126" i="1"/>
  <c r="H119" i="1"/>
  <c r="H118" i="1"/>
  <c r="H185" i="1" s="1"/>
  <c r="G109" i="1"/>
  <c r="G182" i="1" s="1"/>
  <c r="G108" i="1"/>
  <c r="B28" i="4" s="1"/>
  <c r="H108" i="1"/>
  <c r="C28" i="4" s="1"/>
  <c r="H113" i="1"/>
  <c r="H114" i="1"/>
  <c r="H109" i="1"/>
  <c r="H182" i="1" s="1"/>
  <c r="H102" i="1"/>
  <c r="H181" i="1" s="1"/>
  <c r="G102" i="1"/>
  <c r="G181" i="1" s="1"/>
  <c r="G101" i="1"/>
  <c r="C26" i="4"/>
  <c r="G180" i="1"/>
  <c r="H91" i="1"/>
  <c r="H92" i="1"/>
  <c r="G87" i="1"/>
  <c r="G178" i="1" s="1"/>
  <c r="G86" i="1"/>
  <c r="B24" i="4" s="1"/>
  <c r="G80" i="1"/>
  <c r="G177" i="1" s="1"/>
  <c r="B23" i="4"/>
  <c r="H79" i="1"/>
  <c r="C23" i="4" s="1"/>
  <c r="H80" i="1"/>
  <c r="H177" i="1" s="1"/>
  <c r="G73" i="1"/>
  <c r="G176" i="1" s="1"/>
  <c r="G175" i="1" s="1"/>
  <c r="H72" i="1"/>
  <c r="C22" i="4" s="1"/>
  <c r="G72" i="1"/>
  <c r="G59" i="1"/>
  <c r="G174" i="1" s="1"/>
  <c r="G58" i="1"/>
  <c r="B20" i="4" s="1"/>
  <c r="H61" i="1"/>
  <c r="H58" i="1"/>
  <c r="C20" i="4" s="1"/>
  <c r="H70" i="1"/>
  <c r="G36" i="1"/>
  <c r="G173" i="1" s="1"/>
  <c r="G35" i="1"/>
  <c r="B19" i="4" s="1"/>
  <c r="H16" i="1"/>
  <c r="C18" i="4" s="1"/>
  <c r="G172" i="1"/>
  <c r="G16" i="1"/>
  <c r="G15" i="1" s="1"/>
  <c r="L4" i="1"/>
  <c r="H86" i="1"/>
  <c r="C24" i="4" s="1"/>
  <c r="G28" i="6"/>
  <c r="G29" i="6"/>
  <c r="G30" i="6"/>
  <c r="G31" i="6"/>
  <c r="G32" i="6"/>
  <c r="G24" i="6"/>
  <c r="G25" i="6"/>
  <c r="G20" i="6"/>
  <c r="G21" i="6"/>
  <c r="G35" i="6"/>
  <c r="G36" i="6"/>
  <c r="G37" i="6"/>
  <c r="G38" i="6"/>
  <c r="G55" i="6"/>
  <c r="G56" i="6"/>
  <c r="G57" i="6"/>
  <c r="G58" i="6"/>
  <c r="G96" i="6"/>
  <c r="G60" i="6"/>
  <c r="G54" i="6"/>
  <c r="G34" i="6"/>
  <c r="G23" i="6"/>
  <c r="G19" i="6"/>
  <c r="G15" i="6"/>
  <c r="E29" i="6"/>
  <c r="H433" i="5"/>
  <c r="H697" i="5" s="1"/>
  <c r="E183" i="6"/>
  <c r="E184" i="6"/>
  <c r="E143" i="6"/>
  <c r="E144" i="6"/>
  <c r="E138" i="6"/>
  <c r="E139" i="6"/>
  <c r="E132" i="6"/>
  <c r="E114" i="6"/>
  <c r="E115" i="6"/>
  <c r="E91" i="6"/>
  <c r="E87" i="6"/>
  <c r="E55" i="6"/>
  <c r="E56" i="6"/>
  <c r="E57" i="6"/>
  <c r="E48" i="6"/>
  <c r="E49" i="6"/>
  <c r="E50" i="6"/>
  <c r="E42" i="6"/>
  <c r="E43" i="6"/>
  <c r="E44" i="6"/>
  <c r="E35" i="6"/>
  <c r="E36" i="6"/>
  <c r="E37" i="6"/>
  <c r="E30" i="6"/>
  <c r="E31" i="6"/>
  <c r="H448" i="5"/>
  <c r="C87" i="4" s="1"/>
  <c r="H459" i="5"/>
  <c r="H137" i="5"/>
  <c r="C64" i="4" s="1"/>
  <c r="H144" i="5"/>
  <c r="H118" i="5"/>
  <c r="C63" i="4" s="1"/>
  <c r="H100" i="5"/>
  <c r="H85" i="5"/>
  <c r="H212" i="1"/>
  <c r="C44" i="4" s="1"/>
  <c r="H139" i="1"/>
  <c r="H187" i="1" s="1"/>
  <c r="H138" i="1"/>
  <c r="C33" i="4" s="1"/>
  <c r="H101" i="1"/>
  <c r="E185" i="6"/>
  <c r="E150" i="6"/>
  <c r="E148" i="6" s="1"/>
  <c r="C155" i="4" s="1"/>
  <c r="E145" i="6"/>
  <c r="E142" i="6"/>
  <c r="E140" i="6"/>
  <c r="E133" i="6"/>
  <c r="E118" i="6"/>
  <c r="E116" i="6"/>
  <c r="E92" i="6"/>
  <c r="E90" i="6"/>
  <c r="E88" i="6"/>
  <c r="E86" i="6"/>
  <c r="E82" i="6"/>
  <c r="C142" i="4" s="1"/>
  <c r="E81" i="6"/>
  <c r="C141" i="4" s="1"/>
  <c r="E58" i="6"/>
  <c r="E54" i="6"/>
  <c r="E51" i="6"/>
  <c r="E47" i="6"/>
  <c r="E45" i="6"/>
  <c r="E41" i="6"/>
  <c r="E38" i="6"/>
  <c r="E34" i="6"/>
  <c r="E32" i="6"/>
  <c r="H460" i="5"/>
  <c r="H145" i="5"/>
  <c r="H139" i="5"/>
  <c r="H138" i="5"/>
  <c r="H683" i="5" s="1"/>
  <c r="H180" i="1"/>
  <c r="H73" i="1"/>
  <c r="H176" i="1" s="1"/>
  <c r="H213" i="1"/>
  <c r="H258" i="1" s="1"/>
  <c r="H87" i="1"/>
  <c r="H178" i="1" s="1"/>
  <c r="H232" i="1"/>
  <c r="H261" i="1" s="1"/>
  <c r="H224" i="1"/>
  <c r="H260" i="1" s="1"/>
  <c r="C35" i="4"/>
  <c r="E160" i="6"/>
  <c r="C159" i="4" s="1"/>
  <c r="E59" i="6"/>
  <c r="C136" i="4" s="1"/>
  <c r="E186" i="6"/>
  <c r="C170" i="4" s="1"/>
  <c r="B26" i="4"/>
  <c r="G149" i="1" l="1"/>
  <c r="G115" i="1" s="1"/>
  <c r="G222" i="1"/>
  <c r="B45" i="4" s="1"/>
  <c r="B109" i="4"/>
  <c r="G712" i="5"/>
  <c r="G193" i="1"/>
  <c r="B41" i="4" s="1"/>
  <c r="B17" i="4"/>
  <c r="G184" i="1"/>
  <c r="G680" i="5"/>
  <c r="B106" i="4" s="1"/>
  <c r="G339" i="5"/>
  <c r="B75" i="4" s="1"/>
  <c r="G422" i="5"/>
  <c r="B84" i="4" s="1"/>
  <c r="G461" i="5"/>
  <c r="G76" i="5"/>
  <c r="B57" i="4" s="1"/>
  <c r="G175" i="5"/>
  <c r="G146" i="5" s="1"/>
  <c r="G535" i="5"/>
  <c r="B93" i="4" s="1"/>
  <c r="B22" i="4"/>
  <c r="G71" i="1"/>
  <c r="B21" i="4" s="1"/>
  <c r="B27" i="4"/>
  <c r="G93" i="1"/>
  <c r="B25" i="4" s="1"/>
  <c r="B31" i="4"/>
  <c r="B30" i="4"/>
  <c r="B35" i="4"/>
  <c r="B42" i="4"/>
  <c r="B46" i="4"/>
  <c r="G378" i="5"/>
  <c r="G585" i="5"/>
  <c r="B97" i="4" s="1"/>
  <c r="G624" i="5"/>
  <c r="B101" i="4" s="1"/>
  <c r="B112" i="4"/>
  <c r="G740" i="5"/>
  <c r="B111" i="4" s="1"/>
  <c r="G171" i="1"/>
  <c r="G170" i="1" s="1"/>
  <c r="G16" i="5"/>
  <c r="B54" i="4" s="1"/>
  <c r="B62" i="4"/>
  <c r="G99" i="5"/>
  <c r="B108" i="4"/>
  <c r="B107" i="4"/>
  <c r="G770" i="5"/>
  <c r="B114" i="4" s="1"/>
  <c r="G771" i="5"/>
  <c r="B18" i="4"/>
  <c r="H175" i="5"/>
  <c r="H146" i="5" s="1"/>
  <c r="H624" i="5"/>
  <c r="C101" i="4" s="1"/>
  <c r="B102" i="4"/>
  <c r="B98" i="4"/>
  <c r="B94" i="4"/>
  <c r="B89" i="4"/>
  <c r="B85" i="4"/>
  <c r="B81" i="4"/>
  <c r="H680" i="5"/>
  <c r="B71" i="4"/>
  <c r="B76" i="4"/>
  <c r="H99" i="5"/>
  <c r="C102" i="4"/>
  <c r="H772" i="5"/>
  <c r="C116" i="4" s="1"/>
  <c r="H339" i="5"/>
  <c r="C75" i="4" s="1"/>
  <c r="E65" i="6"/>
  <c r="C137" i="4" s="1"/>
  <c r="D13" i="6"/>
  <c r="B124" i="4" s="1"/>
  <c r="E40" i="6"/>
  <c r="C132" i="4" s="1"/>
  <c r="E141" i="6"/>
  <c r="C153" i="4" s="1"/>
  <c r="B168" i="4"/>
  <c r="E14" i="6"/>
  <c r="C125" i="4" s="1"/>
  <c r="E22" i="6"/>
  <c r="C127" i="4" s="1"/>
  <c r="E18" i="6"/>
  <c r="C126" i="4" s="1"/>
  <c r="D84" i="6"/>
  <c r="H93" i="1"/>
  <c r="C25" i="4" s="1"/>
  <c r="H149" i="1"/>
  <c r="C34" i="4" s="1"/>
  <c r="D26" i="6"/>
  <c r="B128" i="4" s="1"/>
  <c r="D39" i="6"/>
  <c r="B131" i="4" s="1"/>
  <c r="E79" i="6"/>
  <c r="C139" i="4" s="1"/>
  <c r="E27" i="6"/>
  <c r="C129" i="4" s="1"/>
  <c r="E117" i="6"/>
  <c r="C150" i="4" s="1"/>
  <c r="E136" i="6"/>
  <c r="C152" i="4" s="1"/>
  <c r="E175" i="6"/>
  <c r="E174" i="6" s="1"/>
  <c r="E151" i="6"/>
  <c r="C156" i="4" s="1"/>
  <c r="H17" i="1"/>
  <c r="H172" i="1" s="1"/>
  <c r="H171" i="1" s="1"/>
  <c r="E89" i="6"/>
  <c r="C146" i="4" s="1"/>
  <c r="E101" i="6"/>
  <c r="C149" i="4" s="1"/>
  <c r="E170" i="6"/>
  <c r="C167" i="4" s="1"/>
  <c r="E53" i="6"/>
  <c r="C135" i="4" s="1"/>
  <c r="B135" i="4"/>
  <c r="D52" i="6"/>
  <c r="B134" i="4" s="1"/>
  <c r="C71" i="4"/>
  <c r="C62" i="4"/>
  <c r="H15" i="1"/>
  <c r="C17" i="4" s="1"/>
  <c r="H188" i="1"/>
  <c r="H184" i="1"/>
  <c r="H116" i="1"/>
  <c r="H179" i="1"/>
  <c r="H175" i="1"/>
  <c r="H71" i="1"/>
  <c r="C21" i="4" s="1"/>
  <c r="C56" i="4"/>
  <c r="H16" i="5"/>
  <c r="G255" i="1"/>
  <c r="H222" i="1"/>
  <c r="C46" i="4"/>
  <c r="H259" i="1"/>
  <c r="H255" i="1"/>
  <c r="H193" i="1"/>
  <c r="C42" i="4"/>
  <c r="G179" i="1"/>
  <c r="E85" i="6"/>
  <c r="C145" i="4" s="1"/>
  <c r="E33" i="6"/>
  <c r="E46" i="6"/>
  <c r="E39" i="6" s="1"/>
  <c r="C131" i="4" s="1"/>
  <c r="B56" i="4"/>
  <c r="B116" i="4"/>
  <c r="B115" i="4" s="1"/>
  <c r="H77" i="5"/>
  <c r="H76" i="5" s="1"/>
  <c r="C57" i="4" s="1"/>
  <c r="H79" i="5"/>
  <c r="B55" i="4"/>
  <c r="C55" i="4"/>
  <c r="H713" i="5"/>
  <c r="C108" i="4" s="1"/>
  <c r="H726" i="5"/>
  <c r="H741" i="5"/>
  <c r="C112" i="4" s="1"/>
  <c r="H785" i="5"/>
  <c r="C117" i="4" s="1"/>
  <c r="C27" i="4"/>
  <c r="H585" i="5"/>
  <c r="C97" i="4" s="1"/>
  <c r="H461" i="5"/>
  <c r="C88" i="4" s="1"/>
  <c r="B95" i="4"/>
  <c r="H378" i="5"/>
  <c r="C80" i="4" s="1"/>
  <c r="H735" i="5"/>
  <c r="C110" i="4" s="1"/>
  <c r="H761" i="5"/>
  <c r="C113" i="4" s="1"/>
  <c r="G188" i="1"/>
  <c r="H535" i="5"/>
  <c r="C93" i="4" s="1"/>
  <c r="H422" i="5"/>
  <c r="B34" i="4" l="1"/>
  <c r="G14" i="1"/>
  <c r="G183" i="1"/>
  <c r="H183" i="1"/>
  <c r="H115" i="1"/>
  <c r="C29" i="4" s="1"/>
  <c r="C133" i="4"/>
  <c r="B61" i="4"/>
  <c r="C61" i="4"/>
  <c r="C70" i="4"/>
  <c r="G377" i="5"/>
  <c r="G338" i="5" s="1"/>
  <c r="G98" i="5" s="1"/>
  <c r="G169" i="1"/>
  <c r="B29" i="4"/>
  <c r="G254" i="1"/>
  <c r="B50" i="4" s="1"/>
  <c r="B80" i="4"/>
  <c r="B70" i="4"/>
  <c r="B65" i="4"/>
  <c r="C115" i="4"/>
  <c r="C169" i="4"/>
  <c r="E13" i="6"/>
  <c r="E135" i="6"/>
  <c r="C151" i="4" s="1"/>
  <c r="E84" i="6"/>
  <c r="H170" i="1"/>
  <c r="C54" i="4"/>
  <c r="H14" i="5"/>
  <c r="C106" i="4"/>
  <c r="E52" i="6"/>
  <c r="C58" i="4"/>
  <c r="H253" i="1"/>
  <c r="C30" i="4"/>
  <c r="H14" i="1"/>
  <c r="B39" i="4"/>
  <c r="H771" i="5"/>
  <c r="H770" i="5" s="1"/>
  <c r="C114" i="4" s="1"/>
  <c r="H254" i="1"/>
  <c r="C50" i="4" s="1"/>
  <c r="C41" i="4"/>
  <c r="C168" i="4"/>
  <c r="E100" i="6"/>
  <c r="C148" i="4" s="1"/>
  <c r="C130" i="4"/>
  <c r="E26" i="6"/>
  <c r="C128" i="4" s="1"/>
  <c r="H712" i="5"/>
  <c r="C107" i="4" s="1"/>
  <c r="C109" i="4"/>
  <c r="C65" i="4"/>
  <c r="H740" i="5"/>
  <c r="C111" i="4" s="1"/>
  <c r="C45" i="4"/>
  <c r="B88" i="4"/>
  <c r="C84" i="4"/>
  <c r="H377" i="5"/>
  <c r="H169" i="1" l="1"/>
  <c r="C39" i="4" s="1"/>
  <c r="H168" i="1"/>
  <c r="C124" i="4"/>
  <c r="E83" i="6"/>
  <c r="E12" i="6" s="1"/>
  <c r="C144" i="4"/>
  <c r="C134" i="4"/>
  <c r="C16" i="4"/>
  <c r="H192" i="1"/>
  <c r="B16" i="4"/>
  <c r="G13" i="1"/>
  <c r="B15" i="4" s="1"/>
  <c r="C49" i="4"/>
  <c r="B79" i="4"/>
  <c r="H338" i="5"/>
  <c r="H679" i="5" s="1"/>
  <c r="C79" i="4"/>
  <c r="H13" i="1" l="1"/>
  <c r="C15" i="4" s="1"/>
  <c r="C38" i="4"/>
  <c r="H98" i="5"/>
  <c r="H12" i="5" s="1"/>
  <c r="C143" i="4"/>
  <c r="C123" i="4"/>
  <c r="C40" i="4"/>
  <c r="B74" i="4"/>
  <c r="B60" i="4"/>
  <c r="C74" i="4"/>
  <c r="H11" i="1" l="1"/>
  <c r="H12" i="1" s="1"/>
  <c r="H13" i="5"/>
  <c r="C105" i="4"/>
  <c r="C14" i="4" l="1"/>
  <c r="A174" i="4" s="1"/>
  <c r="C52" i="4"/>
  <c r="C60" i="4"/>
  <c r="C51" i="4" l="1"/>
  <c r="C171" i="4" l="1"/>
  <c r="A176" i="4" s="1"/>
  <c r="A175" i="4"/>
  <c r="C172" i="4"/>
  <c r="A17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3" authorId="0" shapeId="0" xr:uid="{00000000-0006-0000-0000-000001000000}">
      <text>
        <r>
          <rPr>
            <b/>
            <sz val="9"/>
            <color indexed="81"/>
            <rFont val="Tahoma"/>
            <family val="2"/>
          </rPr>
          <t>User:</t>
        </r>
        <r>
          <rPr>
            <sz val="9"/>
            <color indexed="81"/>
            <rFont val="Tahoma"/>
            <family val="2"/>
          </rPr>
          <t xml:space="preserve">
Introduceti Facultatea</t>
        </r>
      </text>
    </comment>
    <comment ref="A4" authorId="0" shapeId="0" xr:uid="{00000000-0006-0000-0000-000002000000}">
      <text>
        <r>
          <rPr>
            <b/>
            <sz val="9"/>
            <color indexed="81"/>
            <rFont val="Tahoma"/>
            <family val="2"/>
          </rPr>
          <t>User:</t>
        </r>
        <r>
          <rPr>
            <sz val="9"/>
            <color indexed="81"/>
            <rFont val="Tahoma"/>
            <family val="2"/>
          </rPr>
          <t xml:space="preserve">
Introduceti Departamentul</t>
        </r>
      </text>
    </comment>
    <comment ref="A6" authorId="0" shapeId="0" xr:uid="{00000000-0006-0000-0000-000003000000}">
      <text>
        <r>
          <rPr>
            <b/>
            <sz val="9"/>
            <color indexed="81"/>
            <rFont val="Tahoma"/>
            <family val="2"/>
          </rPr>
          <t>User:</t>
        </r>
        <r>
          <rPr>
            <sz val="9"/>
            <color indexed="81"/>
            <rFont val="Tahoma"/>
            <family val="2"/>
          </rPr>
          <t xml:space="preserve">
Introduceti numele dumneavoastra</t>
        </r>
      </text>
    </comment>
    <comment ref="A7" authorId="0" shapeId="0" xr:uid="{00000000-0006-0000-0000-000004000000}">
      <text>
        <r>
          <rPr>
            <b/>
            <sz val="9"/>
            <color indexed="81"/>
            <rFont val="Tahoma"/>
            <family val="2"/>
          </rPr>
          <t>User:</t>
        </r>
        <r>
          <rPr>
            <sz val="9"/>
            <color indexed="81"/>
            <rFont val="Tahoma"/>
            <family val="2"/>
          </rPr>
          <t xml:space="preserve">
Introduceti gradul didactic</t>
        </r>
      </text>
    </comment>
    <comment ref="B9" authorId="0" shapeId="0" xr:uid="{00000000-0006-0000-0000-000005000000}">
      <text>
        <r>
          <rPr>
            <b/>
            <sz val="9"/>
            <color indexed="81"/>
            <rFont val="Tahoma"/>
            <family val="2"/>
          </rPr>
          <t>User:</t>
        </r>
        <r>
          <rPr>
            <sz val="9"/>
            <color indexed="81"/>
            <rFont val="Tahoma"/>
            <family val="2"/>
          </rPr>
          <t xml:space="preserve">
Introduceti vechimea dumneavoastra - camp obligatoriu</t>
        </r>
      </text>
    </comment>
  </commentList>
</comments>
</file>

<file path=xl/sharedStrings.xml><?xml version="1.0" encoding="utf-8"?>
<sst xmlns="http://schemas.openxmlformats.org/spreadsheetml/2006/main" count="729" uniqueCount="487">
  <si>
    <t>Vechimea in invatamant (N)</t>
  </si>
  <si>
    <t>ani</t>
  </si>
  <si>
    <t>CRITERII DE APRECIERE</t>
  </si>
  <si>
    <t>A. ACTIVITATEA DIDACTICA 35% * (I+II)</t>
  </si>
  <si>
    <t>I. Publicarea de manuale universitare, tratate si monografii PE.1+1.4</t>
  </si>
  <si>
    <t>1.1.1. Editate in limba romana</t>
  </si>
  <si>
    <t>1.1.2. Editate in limbi de circulatie internationala</t>
  </si>
  <si>
    <t>Total 1.1.2.</t>
  </si>
  <si>
    <t>Numar</t>
  </si>
  <si>
    <t>Nr. Pagini</t>
  </si>
  <si>
    <t>Nr. Autori</t>
  </si>
  <si>
    <t>Punctaj</t>
  </si>
  <si>
    <t>1.1. In edituri nationale</t>
  </si>
  <si>
    <t>1.2. In edituri din strainatate (carti editate in limbi de circulatie internationala)</t>
  </si>
  <si>
    <t>Total 1.1.</t>
  </si>
  <si>
    <t>Total 1.2.</t>
  </si>
  <si>
    <t>1.3. Litografiate (teza de doctorat / suporturi de studiu/alte carti de specialitate fara ISBN)</t>
  </si>
  <si>
    <t>Total 1.3.</t>
  </si>
  <si>
    <t>1.3.1. Publicate in limba romana</t>
  </si>
  <si>
    <t>Total 1.3.1.</t>
  </si>
  <si>
    <t>1.3.2. Publicate in limbi de circulatie internationala</t>
  </si>
  <si>
    <t>Total 1.3.2.</t>
  </si>
  <si>
    <t>1.4. Publicate in ultimii 5 ani</t>
  </si>
  <si>
    <t>Total 1.4.</t>
  </si>
  <si>
    <t>1.4.1. In edituri nationale</t>
  </si>
  <si>
    <t>Total 1.4.1.</t>
  </si>
  <si>
    <t>a. Editate in limba romana</t>
  </si>
  <si>
    <t>b. Editate in limbi de circulatie internationala</t>
  </si>
  <si>
    <t>1.4.2. In edituri din strainatate (carti editate in limbi de circulatie internationala)</t>
  </si>
  <si>
    <t>Total 1.4.2.</t>
  </si>
  <si>
    <t>II. Publicarea de alte carti de nivel universitar (caiete de lucrari practice, indrumatoare etc.):PE.2+2.3</t>
  </si>
  <si>
    <t>2.1. In edituri</t>
  </si>
  <si>
    <t>2.2. Litografiate</t>
  </si>
  <si>
    <t>Total 2.1.</t>
  </si>
  <si>
    <t>Total 2.2.</t>
  </si>
  <si>
    <t>2.3. Publicate in ultimii 5 ani</t>
  </si>
  <si>
    <t>Total 2.3.</t>
  </si>
  <si>
    <t>a. In editura</t>
  </si>
  <si>
    <t>Total 4.1.</t>
  </si>
  <si>
    <t>Total 4.2.</t>
  </si>
  <si>
    <t>4.3. In reviste cotate ISI</t>
  </si>
  <si>
    <t>Total 4.3.</t>
  </si>
  <si>
    <t>singur autor = 20 pct./lucrare</t>
  </si>
  <si>
    <t>Total 4.3.a</t>
  </si>
  <si>
    <t>coautor:  20 pct./lucrare : nr. autori</t>
  </si>
  <si>
    <t xml:space="preserve">b.1. în reviste fără  factor de impact </t>
  </si>
  <si>
    <t>Total 4.3.b.1.</t>
  </si>
  <si>
    <t>singur autor = 60 pct./lucrare</t>
  </si>
  <si>
    <t>coautor:  60 pct./lucrare : nr. autori</t>
  </si>
  <si>
    <t>Total 4.3.b.2.</t>
  </si>
  <si>
    <t xml:space="preserve">b.2. în reviste cu  factor de impact (FI&lt;1) </t>
  </si>
  <si>
    <t>Total 4.3.b.3.</t>
  </si>
  <si>
    <t>Total 4.3.b.4.</t>
  </si>
  <si>
    <t>4.4. - În  volume ale unor Congrese/Conferinţe internaţionale pe domenii (cu ISBN/ISSN)</t>
  </si>
  <si>
    <t>Total 4.4.</t>
  </si>
  <si>
    <t>4.6. – Lucrări  publicate în ultimii 5 ani:</t>
  </si>
  <si>
    <t>Total V.</t>
  </si>
  <si>
    <t>VI. Lucrări ştiinţifice premiate:</t>
  </si>
  <si>
    <t>Total VI.</t>
  </si>
  <si>
    <t>V. Cărţi/prototipuri /brevete/etc premiate:</t>
  </si>
  <si>
    <t xml:space="preserve">VII. Brevete, invenţii, omologare de soiuri sau hibrizi, produse etc. </t>
  </si>
  <si>
    <t>Total VII.</t>
  </si>
  <si>
    <t>naţionale (20 puncte x nr.)</t>
  </si>
  <si>
    <t xml:space="preserve">TOTAL A+B+C </t>
  </si>
  <si>
    <t>Punctaj lucrare</t>
  </si>
  <si>
    <t>Valoare contract</t>
  </si>
  <si>
    <t>F.I. Revista</t>
  </si>
  <si>
    <t>Verificare punctaj revista</t>
  </si>
  <si>
    <t>&lt;1</t>
  </si>
  <si>
    <t>Nr. de ani</t>
  </si>
  <si>
    <t>Media</t>
  </si>
  <si>
    <t>De cate ori</t>
  </si>
  <si>
    <t>Nr. Doctoranzi</t>
  </si>
  <si>
    <t>Nr. Lucrari</t>
  </si>
  <si>
    <t>Nr. Comisii</t>
  </si>
  <si>
    <t>Puntaj contract</t>
  </si>
  <si>
    <t>singur autor = 100 + 50*FI puncte/lucrare</t>
  </si>
  <si>
    <t>singur autor = 100 + 100*FI puncte/lucrare</t>
  </si>
  <si>
    <t>Criterii de apreciere</t>
  </si>
  <si>
    <t>A. Activitatea didactică 35% x (I+II)</t>
  </si>
  <si>
    <t>I. Publicarea de manuale universitare, tratate şi monografii: PE.1 + 1.4</t>
  </si>
  <si>
    <t>1.1.1. Editate în limba română</t>
  </si>
  <si>
    <t>II. Publicarea de alte cărţi de nivel universitar (caiete de lucrări practice, îndrumătoare etc): PE.2+2.3</t>
  </si>
  <si>
    <r>
      <t>V. Cărţi/prototipuri/brevete/etc premiate</t>
    </r>
    <r>
      <rPr>
        <b/>
        <i/>
        <sz val="12"/>
        <color indexed="8"/>
        <rFont val="Times New Roman"/>
        <family val="1"/>
      </rPr>
      <t>:</t>
    </r>
  </si>
  <si>
    <r>
      <t>VI. Lucrări ştiinţifice premiate</t>
    </r>
    <r>
      <rPr>
        <b/>
        <i/>
        <sz val="12"/>
        <color indexed="8"/>
        <rFont val="Times New Roman"/>
        <family val="1"/>
      </rPr>
      <t>:</t>
    </r>
  </si>
  <si>
    <t>VII. Brevete, invenţii, omologare de soiuri sau hibrizi, produse etc. :</t>
  </si>
  <si>
    <t xml:space="preserve"> singur autor: 10 puncte/lucrare</t>
  </si>
  <si>
    <t xml:space="preserve"> singur autor: 20 puncte/lucrare</t>
  </si>
  <si>
    <t xml:space="preserve">1.1.2. Editate în limbi de circulaţie internaţională </t>
  </si>
  <si>
    <t xml:space="preserve"> coautor: 20 puncte/lucrare:nr. autori </t>
  </si>
  <si>
    <t xml:space="preserve">b.1 în reviste fără factor de impact </t>
  </si>
  <si>
    <t xml:space="preserve"> singur autor: 60 puncte/lucrare</t>
  </si>
  <si>
    <t xml:space="preserve"> coautor: 60 puncte/lucrare: nr. autori</t>
  </si>
  <si>
    <t xml:space="preserve">b.2 în reviste cu factor de impact (FI&lt;1) </t>
  </si>
  <si>
    <t xml:space="preserve"> coautor: 60 puncte/lucrare : nr. autori </t>
  </si>
  <si>
    <t xml:space="preserve"> singur autor: 50 puncte/lucrare</t>
  </si>
  <si>
    <t xml:space="preserve"> coautor: 50 puncte/lucrare :nr. autori </t>
  </si>
  <si>
    <t xml:space="preserve"> în străinătate: 50 puncte/fiecare caz</t>
  </si>
  <si>
    <t xml:space="preserve"> 1.3.1. Publicate în limba română</t>
  </si>
  <si>
    <t xml:space="preserve">a. Lucrări publicate în rezumat (abstract) </t>
  </si>
  <si>
    <r>
      <rPr>
        <sz val="12"/>
        <color indexed="8"/>
        <rFont val="Times New Roman"/>
        <family val="1"/>
      </rPr>
      <t xml:space="preserve"> 1.3.2.</t>
    </r>
    <r>
      <rPr>
        <b/>
        <sz val="12"/>
        <color indexed="8"/>
        <rFont val="Times New Roman"/>
        <family val="1"/>
      </rPr>
      <t xml:space="preserve"> </t>
    </r>
    <r>
      <rPr>
        <sz val="12"/>
        <color indexed="8"/>
        <rFont val="Times New Roman"/>
        <family val="1"/>
      </rPr>
      <t>Publicate în limbi de circulaţie internaţională</t>
    </r>
  </si>
  <si>
    <t>cereri aprobate:</t>
  </si>
  <si>
    <t>REALIZARE PROFESIONALA</t>
  </si>
  <si>
    <t>b. Lucrări publicate în extenso (FULL TEXT PAPER)                         Total 4.3.b</t>
  </si>
  <si>
    <t>&gt;=1</t>
  </si>
  <si>
    <t>Senat</t>
  </si>
  <si>
    <t>Consiliul de administratie</t>
  </si>
  <si>
    <t>Teze in cotutela</t>
  </si>
  <si>
    <t>Conducator de doctorat</t>
  </si>
  <si>
    <t>Indrumare lucrari de licenta</t>
  </si>
  <si>
    <t>Indrumare lucrari de diploma</t>
  </si>
  <si>
    <t>Indrumare lucrari de dizertatie</t>
  </si>
  <si>
    <t xml:space="preserve"> singur autor: 100 +50 x FI puncte/lucrare</t>
  </si>
  <si>
    <t xml:space="preserve"> singur autor: 100 +100 x FI puncte/lucrare</t>
  </si>
  <si>
    <t xml:space="preserve"> </t>
  </si>
  <si>
    <t>Consiliul Facultatii</t>
  </si>
  <si>
    <t>Se completeaza cu presedinte, vicepresedinte sau membru</t>
  </si>
  <si>
    <t>Verificare nr ani.</t>
  </si>
  <si>
    <t>singur autor = 4 pct x nr. pag.</t>
  </si>
  <si>
    <t>singur autor = 0,6 pct x nr. pag.</t>
  </si>
  <si>
    <t xml:space="preserve">colectiv autori = (0,6 pct x nr. pag.): nr. autori </t>
  </si>
  <si>
    <t>singur autor = 0,8 pct x nr. pag.</t>
  </si>
  <si>
    <t xml:space="preserve">colectiv autori = (0,8 pct x nr. pag.): nr. autori </t>
  </si>
  <si>
    <t>singur autor = 0,4 pct x nr. pag.</t>
  </si>
  <si>
    <t xml:space="preserve">colectiv autori = (0,4 pct x nr. pag.): nr. autori </t>
  </si>
  <si>
    <r>
      <t>2.1</t>
    </r>
    <r>
      <rPr>
        <b/>
        <sz val="12"/>
        <color indexed="8"/>
        <rFont val="Times New Roman"/>
        <family val="1"/>
      </rPr>
      <t xml:space="preserve">. </t>
    </r>
    <r>
      <rPr>
        <b/>
        <i/>
        <sz val="12"/>
        <color indexed="8"/>
        <rFont val="Times New Roman"/>
        <family val="1"/>
      </rPr>
      <t>În edituri:</t>
    </r>
    <r>
      <rPr>
        <b/>
        <sz val="12"/>
        <color indexed="8"/>
        <rFont val="Times New Roman"/>
        <family val="1"/>
      </rPr>
      <t xml:space="preserve"> </t>
    </r>
  </si>
  <si>
    <r>
      <t>2.2</t>
    </r>
    <r>
      <rPr>
        <b/>
        <sz val="12"/>
        <color indexed="8"/>
        <rFont val="Times New Roman"/>
        <family val="1"/>
      </rPr>
      <t xml:space="preserve">. </t>
    </r>
    <r>
      <rPr>
        <b/>
        <i/>
        <sz val="12"/>
        <color indexed="8"/>
        <rFont val="Times New Roman"/>
        <family val="1"/>
      </rPr>
      <t>Litografiate</t>
    </r>
    <r>
      <rPr>
        <b/>
        <sz val="12"/>
        <color indexed="8"/>
        <rFont val="Times New Roman"/>
        <family val="1"/>
      </rPr>
      <t xml:space="preserve">: </t>
    </r>
  </si>
  <si>
    <r>
      <rPr>
        <b/>
        <sz val="12"/>
        <color indexed="8"/>
        <rFont val="Times New Roman"/>
        <family val="1"/>
      </rPr>
      <t>2.3</t>
    </r>
    <r>
      <rPr>
        <b/>
        <i/>
        <sz val="12"/>
        <color indexed="8"/>
        <rFont val="Times New Roman"/>
        <family val="1"/>
      </rPr>
      <t xml:space="preserve"> Publicatiile din ultimii 5 ani (la categoriile 2.1, 2.2) se cuantifica 100%</t>
    </r>
  </si>
  <si>
    <r>
      <t xml:space="preserve">1.1. </t>
    </r>
    <r>
      <rPr>
        <b/>
        <sz val="12"/>
        <color indexed="8"/>
        <rFont val="Times New Roman"/>
        <family val="1"/>
      </rPr>
      <t xml:space="preserve">În edituri naţionale: </t>
    </r>
  </si>
  <si>
    <r>
      <t>1.2</t>
    </r>
    <r>
      <rPr>
        <b/>
        <sz val="12"/>
        <color indexed="8"/>
        <rFont val="Times New Roman"/>
        <family val="1"/>
      </rPr>
      <t>. În edituri din străinătate (cărţi editate în limbi de circulaţie internaţională):</t>
    </r>
  </si>
  <si>
    <r>
      <t xml:space="preserve">4.3. </t>
    </r>
    <r>
      <rPr>
        <b/>
        <sz val="12"/>
        <color indexed="8"/>
        <rFont val="Times New Roman"/>
        <family val="1"/>
      </rPr>
      <t xml:space="preserve">În reviste cotate ISI </t>
    </r>
  </si>
  <si>
    <t xml:space="preserve"> singur autor: 100 +200 x FI puncte/lucrare</t>
  </si>
  <si>
    <t xml:space="preserve"> în străinătate: 200 puncte/lucrare: nr. autori</t>
  </si>
  <si>
    <t xml:space="preserve"> cărţi recenzate în străinătate: 50 puncte/lucrare : nr. autori</t>
  </si>
  <si>
    <t xml:space="preserve"> în străinătate 200 puncte/lucrare : nr. autori</t>
  </si>
  <si>
    <t>în străinătate: 300 puncte/fiecare caz : nr. autori</t>
  </si>
  <si>
    <t xml:space="preserve"> în ţară          100 puncte/lucrare : nr. autori</t>
  </si>
  <si>
    <t xml:space="preserve"> în ţară:          100 puncte/lucrare : nr. autori</t>
  </si>
  <si>
    <t>în ţară:           200 puncte/fiecare caz : nr. autori</t>
  </si>
  <si>
    <t>în ţară: Academia Română –150 puncte x nr. ani</t>
  </si>
  <si>
    <t>în străinătate Academii de specialitate recunoscute științific la nivel mondial:                                             100 puncte x nr. ani</t>
  </si>
  <si>
    <t xml:space="preserve"> în ţară:           25 puncte/fiecare caz </t>
  </si>
  <si>
    <r>
      <rPr>
        <b/>
        <sz val="12"/>
        <color indexed="8"/>
        <rFont val="Times New Roman"/>
        <family val="1"/>
      </rPr>
      <t>XV.</t>
    </r>
    <r>
      <rPr>
        <b/>
        <i/>
        <sz val="12"/>
        <color indexed="8"/>
        <rFont val="Times New Roman"/>
        <family val="1"/>
      </rPr>
      <t xml:space="preserve"> Alte activităţi – (ultimii 5 ani):</t>
    </r>
  </si>
  <si>
    <t>în reviste cu FI&lt;1  20 pct / articol</t>
  </si>
  <si>
    <t>în reviste cu FI≥1 30 pct / articol</t>
  </si>
  <si>
    <r>
      <t>1.3</t>
    </r>
    <r>
      <rPr>
        <b/>
        <sz val="12"/>
        <color indexed="8"/>
        <rFont val="Times New Roman"/>
        <family val="1"/>
      </rPr>
      <t>. Litografiate (</t>
    </r>
    <r>
      <rPr>
        <b/>
        <sz val="10"/>
        <color indexed="8"/>
        <rFont val="Times New Roman"/>
        <family val="1"/>
      </rPr>
      <t>teză de doctorat/ suporturi de studiu/alte cărţi de specialitate fără ISBN</t>
    </r>
    <r>
      <rPr>
        <b/>
        <sz val="12"/>
        <color indexed="8"/>
        <rFont val="Times New Roman"/>
        <family val="1"/>
      </rPr>
      <t>):</t>
    </r>
    <r>
      <rPr>
        <b/>
        <i/>
        <sz val="12"/>
        <color indexed="8"/>
        <rFont val="Times New Roman"/>
        <family val="1"/>
      </rPr>
      <t xml:space="preserve"> </t>
    </r>
  </si>
  <si>
    <t xml:space="preserve">Nr. de pagini a cărții analizate </t>
  </si>
  <si>
    <t>In ultimii 5 ani</t>
  </si>
  <si>
    <t>&lt;=5 ani</t>
  </si>
  <si>
    <t>In ultimii 5 ani se completeaza doar cu DA / NU</t>
  </si>
  <si>
    <t xml:space="preserve">Introduceti Nr. Caractere / pagină la formatul cărții analizate </t>
  </si>
  <si>
    <t>Nr. de pagini format academic</t>
  </si>
  <si>
    <t xml:space="preserve">Total 1.1.1. </t>
  </si>
  <si>
    <t>singur autor = 2  pct. x nr. Pag</t>
  </si>
  <si>
    <t xml:space="preserve">colectiv autori = (2  pct. x nr. pag) : nr. autori </t>
  </si>
  <si>
    <t>singur autor = 4  pct. x nr. pag</t>
  </si>
  <si>
    <t>singur autor = 4  pct. x nr. Pag in ultimii 5 ani</t>
  </si>
  <si>
    <t xml:space="preserve">colectiv autori = (4  pct. x nr. pag) : nr. autori </t>
  </si>
  <si>
    <t>colectiv autori = (4  pct. x nr. pag) : nr. autori in ultimii 5 ani</t>
  </si>
  <si>
    <t>singur autor = 0,6  pct. x nr. Pag</t>
  </si>
  <si>
    <t>singur autor = 0,6  pct. x nr. Pag in ultimii 5 ani</t>
  </si>
  <si>
    <t xml:space="preserve">colectiv autori = (0,6  pct. x nr. pag) : nr. autori </t>
  </si>
  <si>
    <t>colectiv autori = (0,6  pct. x nr. pag) : nr. autori in ultimii 5 ani</t>
  </si>
  <si>
    <t>singur autor = 0,8  pct. x nr. Pag</t>
  </si>
  <si>
    <t>singur autor = 0,8  pct. x nr. Pag in ultimii 5 ani</t>
  </si>
  <si>
    <t xml:space="preserve">colectiv autori = (0,8  pct. x nr. pag) : nr. autori </t>
  </si>
  <si>
    <t>colectiv autori = (0,8  pct. x nr. pag) : nr. autori in ultimii 5 ani</t>
  </si>
  <si>
    <t>singur autor = 4  pct. x nr. Pag</t>
  </si>
  <si>
    <t>colectiv autori = (4  pct. x nr. pag) : nr. Autori</t>
  </si>
  <si>
    <t>Total 1.4.3.</t>
  </si>
  <si>
    <t>a. Publicate în limba română</t>
  </si>
  <si>
    <t>colectiv autori = (0,8  pct. x nr. pag) : nr. Autori</t>
  </si>
  <si>
    <t>b. Publicate în limbi de circulaţie internaţională</t>
  </si>
  <si>
    <t>1.4.3. Litografiate</t>
  </si>
  <si>
    <t>IN ULTIMII 5 ANI</t>
  </si>
  <si>
    <t>singur autor = 0,4  pct. x nr. Pag</t>
  </si>
  <si>
    <t>singur autor = 0,4  pct. x nr. Pag in ultimii 5 ani</t>
  </si>
  <si>
    <t xml:space="preserve">colectiv autori = (0,4  pct. x nr. pag) : nr. autori </t>
  </si>
  <si>
    <t>colectiv autori = (0,4  pct. x nr. pag) : nr. autori in ultimii 5 ani</t>
  </si>
  <si>
    <t>b. Litografiate</t>
  </si>
  <si>
    <t>Nr. Membrii</t>
  </si>
  <si>
    <t>3.1.</t>
  </si>
  <si>
    <t>2.1.</t>
  </si>
  <si>
    <t>2.2.</t>
  </si>
  <si>
    <t>singur autor = 10 pct./lucrare in ultimii 5 ani</t>
  </si>
  <si>
    <t>coautor:  10 pct./lucrare : nr. Autori in ultimii 5 ani</t>
  </si>
  <si>
    <t>4.2. In reviste recenzate in BDI 
(ec. CABI, Pubmed, Scopus etc.)</t>
  </si>
  <si>
    <t>singur autor = 20 pct./lucrare in ultimii 5 ani</t>
  </si>
  <si>
    <t>coautor:  20 pct./lucrare : nr. Autori in ultimii 5 ani</t>
  </si>
  <si>
    <t>singur autor = 60 pct./lucrare in ultimii 5 ani</t>
  </si>
  <si>
    <t>coautor:  60 pct./lucrare : nr. Autori in ultimii 5 ani</t>
  </si>
  <si>
    <t>singur autor = 50 pct./lucrare</t>
  </si>
  <si>
    <t>singur autor = 50 pct./lucrare in ultimii 5 ani</t>
  </si>
  <si>
    <t>coautor:  50 pct./lucrare : nr. autori</t>
  </si>
  <si>
    <t>coautor:  50 pct./lucrare : nr. Autori in ultimii 5 ani</t>
  </si>
  <si>
    <t>b.5. în volumele conferinţelor indexate  - ISI Proceedings</t>
  </si>
  <si>
    <t>b.4. în reviste cu  factor de impact clasate in zona rosie</t>
  </si>
  <si>
    <t>b.3. în reviste cu  factor de impact (FI≥1) / clasate in zona galbena</t>
  </si>
  <si>
    <t>Total 4.3.b.5.</t>
  </si>
  <si>
    <t>singur autor = 100 + 50*FI puncte/lucrare in ultimii 5 ani</t>
  </si>
  <si>
    <t>singur autor = 100 + 100*FI puncte/lucrare in ultimii 5 ani</t>
  </si>
  <si>
    <t>singur autor = 100 + 200*FI puncte/lucrare</t>
  </si>
  <si>
    <t>singur autor = 100 + 200*FI puncte/lucrare in ultimii 5 ani</t>
  </si>
  <si>
    <t>4.1.</t>
  </si>
  <si>
    <t>4.4.</t>
  </si>
  <si>
    <t>4.3.a</t>
  </si>
  <si>
    <t>4.3.b.1.</t>
  </si>
  <si>
    <t>4.3.b.2.</t>
  </si>
  <si>
    <t>4.3.b.3.</t>
  </si>
  <si>
    <t>4.3.b.4.</t>
  </si>
  <si>
    <t>4.3.b.5.</t>
  </si>
  <si>
    <t>în străinătate: 200 puncte/lucrare: nr. autori</t>
  </si>
  <si>
    <t>în ţară:  100 puncte/lucrare : nr. autori</t>
  </si>
  <si>
    <t>cărţi recenzate în străinătate:  50 puncte/lucrare : nr. autori</t>
  </si>
  <si>
    <t>în ţară  - 100 puncte/lucrare : nr. autori</t>
  </si>
  <si>
    <t>în străinătate - 200 puncte/lucrare : nr. autori</t>
  </si>
  <si>
    <t>TOTAL</t>
  </si>
  <si>
    <t>XV. Alte activităţi – (ultimii 5 ani):</t>
  </si>
  <si>
    <t>Indrumare doctoranzi straini in stagiu</t>
  </si>
  <si>
    <t>Numar:</t>
  </si>
  <si>
    <t xml:space="preserve">b.4 în reviste cu factor de impact clasate în zona rosie </t>
  </si>
  <si>
    <t xml:space="preserve"> b.5 în volumele conferinţelor indexate ISI Proceedings</t>
  </si>
  <si>
    <t xml:space="preserve"> in ţară: 200 puncte/fiecare caz : nr. autori</t>
  </si>
  <si>
    <t>în străinătate:  300 puncte/fiecare caz : nr. autori</t>
  </si>
  <si>
    <r>
      <t xml:space="preserve">Puctaj echivalent pentru 5 ani activitate: PE.2=(2.1+2.2) : (N-5) ani vechime in invatamant*5 ani </t>
    </r>
    <r>
      <rPr>
        <i/>
        <sz val="12"/>
        <color indexed="8"/>
        <rFont val="Times New Roman"/>
        <family val="1"/>
      </rPr>
      <t>(la vechime mai mare de 10 ani)</t>
    </r>
  </si>
  <si>
    <r>
      <t xml:space="preserve">Punctaj echivalent pentru 5 ani de activitate*: PE.1 = (1.1+1.2+1.3) : (N-5) ani vechime în învăţământ * 5 ani </t>
    </r>
    <r>
      <rPr>
        <i/>
        <sz val="12"/>
        <color indexed="8"/>
        <rFont val="Times New Roman"/>
        <family val="1"/>
      </rPr>
      <t>(la vechime mai mare de 10 ani)</t>
    </r>
  </si>
  <si>
    <t xml:space="preserve">b.3 în reviste cu factor de impact (FI≥1) / clasate în zona galbenă </t>
  </si>
  <si>
    <t>3139* = reprezinta numărul de caractere cu spații, pe pagina full text la formatul academic</t>
  </si>
  <si>
    <t xml:space="preserve"> prim autor (coord./corespondent): +3 puncte/lucrare </t>
  </si>
  <si>
    <t>Nr. ani</t>
  </si>
  <si>
    <t>Nr. cazuri</t>
  </si>
  <si>
    <t>h. Responsabil cu activități studențești din cămine: 10 pct/an</t>
  </si>
  <si>
    <t>j. Responsabil cu organizarea practicii studenților:</t>
  </si>
  <si>
    <t>coautor:  (100 +50*FI puncte/lucrare) : nr. autori in ultimii 5 ani</t>
  </si>
  <si>
    <t>coautor:  (100 +100*FI puncte/lucrare) : nr. autori in ultimii 5 ani</t>
  </si>
  <si>
    <t>coautor:  (100 +200*FI puncte/lucrare) : nr. autori in ultimii 5 ani</t>
  </si>
  <si>
    <t>3.1. Granturi/contracte</t>
  </si>
  <si>
    <t xml:space="preserve"> director/responsabil partener: Vpi/500</t>
  </si>
  <si>
    <t xml:space="preserve"> membru în colectivul de cercetare: Vpi/(500 x k)</t>
  </si>
  <si>
    <t>3.4. Proiecte de tip F.D.I. (pentru directorul de proiect) Vpi/800</t>
  </si>
  <si>
    <t>3.3. Pentru granturi/contracte de cercetare/dezvoltare/POC finantate din fonduri europene se acorda suplimentar Directorului de proiect 20% din punctajul calculat</t>
  </si>
  <si>
    <t xml:space="preserve"> în ţară:           10 puncte/fiecare societate (asociaţie) x nr. ani </t>
  </si>
  <si>
    <t xml:space="preserve"> în străinătate:  20 puncte/fiecare societate (asociaţie) x nr. ani</t>
  </si>
  <si>
    <t>naţionale ARACIS, CNATDCU, CNCS, CNFIS etc: 100 puncte x nr. Ani</t>
  </si>
  <si>
    <t xml:space="preserve">          Academii de ramură (ASAS etc) : 80 puncte x nr. ani</t>
  </si>
  <si>
    <t>l. Invited speaker conferinte / congrese:</t>
  </si>
  <si>
    <t xml:space="preserve"> naţionale         (20 puncte x nr. cazuri)</t>
  </si>
  <si>
    <t>Total 3.1. Granturi / contracte</t>
  </si>
  <si>
    <t xml:space="preserve">3.1. Granturi / contracte
</t>
  </si>
  <si>
    <t>Director/responsabil partener: Vpi/500</t>
  </si>
  <si>
    <t>Director/responsabil partener: Vpi/500 in ultimii 5 ani</t>
  </si>
  <si>
    <t>Membru în colectivul de cercetare: Vpi/(500 x k)</t>
  </si>
  <si>
    <t>Membru în colectivul de cercetare: Vpi/(500 x k) 
in ultimii 5 ani</t>
  </si>
  <si>
    <t xml:space="preserve">3.2. Granturi/contracte din ultimii 5 ani (pe transe anuale) se cuantifica 100%   </t>
  </si>
  <si>
    <t>3.4. Proiecte de tip F.D.I. (pentru directorul de proiect)</t>
  </si>
  <si>
    <t>Director proiect: Vpi/800</t>
  </si>
  <si>
    <t>Director proiect: Vpi/800 in ultimii 5 ani</t>
  </si>
  <si>
    <t>colegi:                     media .... x 10 pct.</t>
  </si>
  <si>
    <r>
      <t>dir. departament</t>
    </r>
    <r>
      <rPr>
        <i/>
        <sz val="12"/>
        <color indexed="8"/>
        <rFont val="Times New Roman"/>
        <family val="1"/>
      </rPr>
      <t xml:space="preserve">:    </t>
    </r>
    <r>
      <rPr>
        <sz val="12"/>
        <color indexed="8"/>
        <rFont val="Times New Roman"/>
        <family val="1"/>
      </rPr>
      <t>media … x 10 pct.</t>
    </r>
  </si>
  <si>
    <t>studenţi:                  media ... x 10 pct.</t>
  </si>
  <si>
    <r>
      <t xml:space="preserve">Membru în colectivul de cercetare: </t>
    </r>
    <r>
      <rPr>
        <sz val="11"/>
        <color indexed="8"/>
        <rFont val="Calibri"/>
        <family val="2"/>
        <scheme val="minor"/>
      </rPr>
      <t xml:space="preserve">Vpi/(500 x k) </t>
    </r>
    <r>
      <rPr>
        <sz val="11"/>
        <color theme="1"/>
        <rFont val="Calibri"/>
        <family val="2"/>
        <scheme val="minor"/>
      </rPr>
      <t>in ultimii 5 ani</t>
    </r>
  </si>
  <si>
    <r>
      <t>Academii de ramură (ASAS etc)</t>
    </r>
    <r>
      <rPr>
        <i/>
        <sz val="12"/>
        <color indexed="8"/>
        <rFont val="Calibri"/>
        <family val="2"/>
        <scheme val="minor"/>
      </rPr>
      <t xml:space="preserve"> : </t>
    </r>
    <r>
      <rPr>
        <sz val="11"/>
        <color theme="1"/>
        <rFont val="Calibri"/>
        <family val="2"/>
        <scheme val="minor"/>
      </rPr>
      <t xml:space="preserve"> 8</t>
    </r>
    <r>
      <rPr>
        <i/>
        <sz val="11"/>
        <color indexed="8"/>
        <rFont val="Calibri"/>
        <family val="2"/>
        <scheme val="minor"/>
      </rPr>
      <t>0 puncte x nr. ani</t>
    </r>
  </si>
  <si>
    <r>
      <t>în străinătate- Academii de specialitate recunoscute științific la nivel mondial: 100</t>
    </r>
    <r>
      <rPr>
        <i/>
        <sz val="11"/>
        <color indexed="8"/>
        <rFont val="Calibri"/>
        <family val="2"/>
        <scheme val="minor"/>
      </rPr>
      <t xml:space="preserve"> puncte x nr. ani</t>
    </r>
  </si>
  <si>
    <r>
      <t xml:space="preserve">în ţară: </t>
    </r>
    <r>
      <rPr>
        <i/>
        <sz val="11"/>
        <color indexed="8"/>
        <rFont val="Calibri"/>
        <family val="2"/>
        <scheme val="minor"/>
      </rPr>
      <t>10 puncte/fiecare societate (asociaţie) x nr. ani</t>
    </r>
    <r>
      <rPr>
        <sz val="11"/>
        <color theme="1"/>
        <rFont val="Calibri"/>
        <family val="2"/>
        <scheme val="minor"/>
      </rPr>
      <t xml:space="preserve"> </t>
    </r>
  </si>
  <si>
    <r>
      <t xml:space="preserve">în străinătate: </t>
    </r>
    <r>
      <rPr>
        <i/>
        <sz val="11"/>
        <color indexed="8"/>
        <rFont val="Calibri"/>
        <family val="2"/>
        <scheme val="minor"/>
      </rPr>
      <t>20 puncte/fiecare societate (asociaţie) x nr. ani</t>
    </r>
  </si>
  <si>
    <r>
      <t xml:space="preserve">în străinătate:  </t>
    </r>
    <r>
      <rPr>
        <i/>
        <sz val="11"/>
        <color indexed="8"/>
        <rFont val="Calibri"/>
        <family val="2"/>
        <scheme val="minor"/>
      </rPr>
      <t>50 puncte/fiecare caz</t>
    </r>
  </si>
  <si>
    <t>studenţi:                                              media  ...  x 10 pct.</t>
  </si>
  <si>
    <t>colegi:                                                  media  ...  x 10 pct.</t>
  </si>
  <si>
    <t>dir. departament:                           media  ...  x 10 pct.</t>
  </si>
  <si>
    <r>
      <t xml:space="preserve">Punctaj echivalent pentru 5 ani de activitate* PE.1=(1.1+1.2+1.3):(N-5) ani vechime in invatamant * 5 ani 
</t>
    </r>
    <r>
      <rPr>
        <i/>
        <sz val="11"/>
        <color indexed="8"/>
        <rFont val="Calibri"/>
        <family val="2"/>
        <scheme val="minor"/>
      </rPr>
      <t>(la vechime mai mare de 10 ani)</t>
    </r>
  </si>
  <si>
    <r>
      <t xml:space="preserve">Punctaj echivalent pentru 5 ani de activitate* PE.2=(2.1+2.2):(N-5) ani vechime in invatamant * 5 ani 
</t>
    </r>
    <r>
      <rPr>
        <i/>
        <sz val="11"/>
        <color indexed="8"/>
        <rFont val="Calibri"/>
        <family val="2"/>
        <scheme val="minor"/>
      </rPr>
      <t>(la o vechime mai mare de 10 ani)</t>
    </r>
  </si>
  <si>
    <t>FISA DE AUTOEVALUARE</t>
  </si>
  <si>
    <r>
      <t xml:space="preserve">naţionale - ARACIS, CNATDCU, CNCSIS, CNFIS etc: 
                                                                                             </t>
    </r>
    <r>
      <rPr>
        <i/>
        <sz val="11"/>
        <color indexed="8"/>
        <rFont val="Calibri"/>
        <family val="2"/>
        <scheme val="minor"/>
      </rPr>
      <t>100 puncte x nr. ani</t>
    </r>
  </si>
  <si>
    <t>naţionale (30 puncte x nr. cazuri)</t>
  </si>
  <si>
    <t>Nr. Cazuri</t>
  </si>
  <si>
    <t>internaţionale (60 puncte x nr. cazuri)</t>
  </si>
  <si>
    <t>singur autor = 8 pct x nr. pag.</t>
  </si>
  <si>
    <t xml:space="preserve">colectiv autori = (8 pct x nr. pag.): nr. autori </t>
  </si>
  <si>
    <r>
      <t xml:space="preserve">3.2. Granturi/contracte din ultimii 5 ani (pe transe anuale) </t>
    </r>
    <r>
      <rPr>
        <b/>
        <i/>
        <sz val="12"/>
        <rFont val="Times New Roman"/>
        <family val="1"/>
      </rPr>
      <t>se cuantifica 100%</t>
    </r>
    <r>
      <rPr>
        <b/>
        <sz val="12"/>
        <rFont val="Times New Roman"/>
        <family val="1"/>
      </rPr>
      <t xml:space="preserve">             </t>
    </r>
  </si>
  <si>
    <t xml:space="preserve"> prim autor/coordonator/corespondent: +6 puncte/lucrare </t>
  </si>
  <si>
    <t>b. Lucrări publicate în extenso (full text papers)</t>
  </si>
  <si>
    <t xml:space="preserve"> prim autor/coordonator/corespondent: +20 puncte/lucrare</t>
  </si>
  <si>
    <t xml:space="preserve"> coautor: (100 +50 x FI puncte/lucrare): nr. autori</t>
  </si>
  <si>
    <t xml:space="preserve"> prim autor/coordonator/corespondent: +30 puncte/lucrare</t>
  </si>
  <si>
    <t xml:space="preserve"> coautor: (100 +100 x FI puncte/lucrare): nr. autori</t>
  </si>
  <si>
    <t>prim autor/coordonator/corespondent: F.I. ≥ 1:  +80 puncte/lucrare</t>
  </si>
  <si>
    <t>prim autor/coordonator/corespondent: zona galbena : +100 puncte/lucrare</t>
  </si>
  <si>
    <t xml:space="preserve"> coautor: (100 +200 x FI puncte/lucrare): nr. autori</t>
  </si>
  <si>
    <t xml:space="preserve"> prim autor/coordonator/corespondent: +120 puncte/lucrare</t>
  </si>
  <si>
    <t xml:space="preserve"> prim autor/coordonator/corespondent: + 20 puncte/lucrare </t>
  </si>
  <si>
    <t>4.4. În volume ale unor Congrese/Conferinţe internaţionale pe domenii cu ISBN/ISSN</t>
  </si>
  <si>
    <t xml:space="preserve"> prim autor/coordonator/corespondent:  + 12 puncte/lucrare </t>
  </si>
  <si>
    <t xml:space="preserve">licenţă/diplomă/dizertaţie/gradatie de merit : 20 puncte x nr. ani </t>
  </si>
  <si>
    <t>i. Responsabil cu întocmirea orarului: 30 pct/an</t>
  </si>
  <si>
    <t>La nivel de program de studiu 20 pct./an</t>
  </si>
  <si>
    <t>La nivel de facultate                30 pct./an</t>
  </si>
  <si>
    <t>La nivel de universitate            40 pct./an</t>
  </si>
  <si>
    <t xml:space="preserve"> internaţionale  (60 puncte x nr. cazuri)</t>
  </si>
  <si>
    <t>coautor:  (100 +50*FI puncte/lucrare) : nr. autori</t>
  </si>
  <si>
    <t>coautor:  (100 +50*FI puncte/lucrare ): nr. autori in ultimii 5 ani</t>
  </si>
  <si>
    <t>coautor:  (100 +100*FI puncte/lucrare) : nr. autori</t>
  </si>
  <si>
    <t>coautor:  (100 +200*FI puncte/lucrare) : nr. autori</t>
  </si>
  <si>
    <t xml:space="preserve">prim autor/coordonator: = +3 pct./lucrare </t>
  </si>
  <si>
    <t>prim autor/coordonator = +3 pct./lucrare in ultimii 5 ani</t>
  </si>
  <si>
    <t xml:space="preserve">prim autor/coordonator/corespondent = +6 pct./lucrare </t>
  </si>
  <si>
    <t>prim autor/coordonator/corespondent = +6 pct./lucrare in ultimii 5 ani</t>
  </si>
  <si>
    <t xml:space="preserve">prim autor/coordonator/corespondent = +20 pct./lucrare </t>
  </si>
  <si>
    <t>prim autor/coordonator/corespondent = +20 pct./lucrare in ultimii 5 ani</t>
  </si>
  <si>
    <t xml:space="preserve">prim autor/coordonator/corespondent = +30 pct./lucrare </t>
  </si>
  <si>
    <t>prim autor/coordonator/corespondent = +30 pct./lucrare  in ultimii 5 ani</t>
  </si>
  <si>
    <t xml:space="preserve">prim autor/coordonator/corespondent F.I. ≥ 1: +80 pct./lucrare </t>
  </si>
  <si>
    <t xml:space="preserve">prim autor/coordonator/corespondent zona galbena: +100 pct./lucrare </t>
  </si>
  <si>
    <t>prim autor/coordonator/corespondent zona galbena: +100 pct./lucrare  ultimii 5 ani</t>
  </si>
  <si>
    <t>prim autor/coordonator/corespondent F.I. ≥ 1: +80 pct./lucrare  
ultimii 5 ani</t>
  </si>
  <si>
    <t xml:space="preserve">prim autor/coordonator/corespondent = +120 pct./lucrare </t>
  </si>
  <si>
    <t>prim autor/coordonator/corespondent = +120 pct./lucrare  in ultimii 5 ani</t>
  </si>
  <si>
    <t xml:space="preserve">prim autor/coordonator/corespondent = +12 pct./lucrare </t>
  </si>
  <si>
    <t>prim autor/coordonator/corespondent = +12 pct./lucrare in ultimii 5 ani</t>
  </si>
  <si>
    <t>prim autor / coordonator = +3 pct./lucrare in ultimii 5 ani</t>
  </si>
  <si>
    <t>prim autor/coordonator/corespondent  F.I. ≥ 1: +80 pct./lucrare  ultimii 5 ani</t>
  </si>
  <si>
    <t>prim autor/coordonator/corespondent  zona galbena: +100 pct./lucrare  ultimii 5 ani</t>
  </si>
  <si>
    <t>prim autor/coordonator/corespondent  = +120 pct./lucrare  in ultimii 5 ani</t>
  </si>
  <si>
    <t>prim autor/coordonator/corespondent  = +20 pct./lucrare in ultimii 5 ani</t>
  </si>
  <si>
    <t>prim autor/coordonator/corespondent  = +12 pct./lucrare in ultimii 5 ani</t>
  </si>
  <si>
    <t>Punctaj echivalent pentru 10 ani de activitate* PE+3.2 (punctajul din ultimii 5 ani  = 100%) + 3.3 
PE= (3.1+3.4):(N-5) ani x 5 ani; 
Vpi = valoarea proiectului/contractului calculată în EURO, la cursul de schimb euro/leu din perioada derulării grantului). k = numar de membri</t>
  </si>
  <si>
    <r>
      <t>licenţă/diplomă/dizertaţie/gradatie de merit : 2</t>
    </r>
    <r>
      <rPr>
        <i/>
        <sz val="11"/>
        <rFont val="Calibri"/>
        <family val="2"/>
        <scheme val="minor"/>
      </rPr>
      <t>0 puncte x nr. ani</t>
    </r>
    <r>
      <rPr>
        <sz val="11"/>
        <rFont val="Calibri"/>
        <family val="2"/>
        <scheme val="minor"/>
      </rPr>
      <t xml:space="preserve"> </t>
    </r>
  </si>
  <si>
    <r>
      <t xml:space="preserve">La nivel de program de studiu </t>
    </r>
    <r>
      <rPr>
        <b/>
        <sz val="11"/>
        <rFont val="Calibri"/>
        <family val="2"/>
        <scheme val="minor"/>
      </rPr>
      <t>20 pct./an</t>
    </r>
  </si>
  <si>
    <r>
      <t xml:space="preserve">La nivel de facultate                    </t>
    </r>
    <r>
      <rPr>
        <b/>
        <sz val="11"/>
        <rFont val="Calibri"/>
        <family val="2"/>
        <scheme val="minor"/>
      </rPr>
      <t>30 pct./an</t>
    </r>
  </si>
  <si>
    <r>
      <t xml:space="preserve">La nivel de universitate             </t>
    </r>
    <r>
      <rPr>
        <b/>
        <sz val="11"/>
        <rFont val="Calibri"/>
        <family val="2"/>
        <scheme val="minor"/>
      </rPr>
      <t>40 pct./an</t>
    </r>
  </si>
  <si>
    <t>PE= ( 3.1+3.4 ) : (N-5) ani x 5 ani; (Vpi = valoarea proiectului/contractului calculată în EURO, la cursul de schimb euro/leu din perioada derulării grantului), k = numar de membri</t>
  </si>
  <si>
    <r>
      <t xml:space="preserve">coordonator lucrare/prim autor = </t>
    </r>
    <r>
      <rPr>
        <i/>
        <sz val="12"/>
        <color indexed="8"/>
        <rFont val="Times New Roman"/>
        <family val="1"/>
      </rPr>
      <t>+25% din pct. total</t>
    </r>
  </si>
  <si>
    <t>coordonator lucrare/prim autor = +25% din pct. total</t>
  </si>
  <si>
    <r>
      <t xml:space="preserve">coordonator lucrare = </t>
    </r>
    <r>
      <rPr>
        <i/>
        <sz val="12"/>
        <color indexed="8"/>
        <rFont val="Times New Roman"/>
        <family val="1"/>
      </rPr>
      <t>+25% din pct. total</t>
    </r>
  </si>
  <si>
    <t>coordonator lucrare/prim autor = +25% din pct. total in ultimii 5 ani</t>
  </si>
  <si>
    <t>coordonator lucrare = +25% din pct. total</t>
  </si>
  <si>
    <t>coordonator lucrare = +25% din pct. total in ultimii 5 ani</t>
  </si>
  <si>
    <t>singur autor = 8  pct. x nr. Pag</t>
  </si>
  <si>
    <t>colectiv autori = (8  pct. x nr. pag) : nr. Autori</t>
  </si>
  <si>
    <t>IOSUD - alte universitati (60 pct x nr. Ani)</t>
  </si>
  <si>
    <t>concurs Decan, Director CSUS: 20 puncte /comisie</t>
  </si>
  <si>
    <t>concurs Decan, Director CSUD: 20 puncte/comisie</t>
  </si>
  <si>
    <t>FACULTATEA DE AGRICULTURA</t>
  </si>
  <si>
    <t>FACULTATEA DE HORTICULTURA</t>
  </si>
  <si>
    <t>FACULTATEA DE INGINERIA RESURSELOR ANIMALE SI ALIMENTARE</t>
  </si>
  <si>
    <t>FACULTATEA DE MEDICINA VETERINARA</t>
  </si>
  <si>
    <t>DEPARTAMENTUL PEDOTEHNICA</t>
  </si>
  <si>
    <t>DEPARTAMENTUL STIINTA PLANTELOR</t>
  </si>
  <si>
    <t>DEPARTAMENTUL AGROECONOMIE</t>
  </si>
  <si>
    <t>DEPARTAMENTUL TEHNOLOGII ALIMENTARE</t>
  </si>
  <si>
    <t>DEPARTAMENTUL STIINTE EXACTE</t>
  </si>
  <si>
    <t>DEPARTAMENTUL TEHNOLOGII HORTICOLE</t>
  </si>
  <si>
    <t>DEPARTAMENTUL STIINTE FUNDAMENTALE IN ZOOTEHNIE</t>
  </si>
  <si>
    <t>DEPARTAMENTUL MANAGEMENTUL PRODUCTIILOR ANIMALE</t>
  </si>
  <si>
    <t>DEPARTAMENTUL PRECLINICI</t>
  </si>
  <si>
    <t>DEPARTAMENTUL CLINICI</t>
  </si>
  <si>
    <t>DEPARTAMENTUL SANATATE PUBLICA</t>
  </si>
  <si>
    <t>Prof. univ. dr.</t>
  </si>
  <si>
    <t>Conf. univ. dr.</t>
  </si>
  <si>
    <t>Lector dr.</t>
  </si>
  <si>
    <t>Sef lucrari dr.</t>
  </si>
  <si>
    <t>Asist. univ. dr.</t>
  </si>
  <si>
    <t>NUME PRENUME</t>
  </si>
  <si>
    <t>UNIVERSITATEA PENTRU STIINTELE VIETII "ION IONESCU DE LA BRAD" IASI</t>
  </si>
  <si>
    <t>a. Lucrari publicate in rezumat in reviste ISI (ABSTRACT)</t>
  </si>
  <si>
    <r>
      <t xml:space="preserve">III. Granturi şi contracte de cercetare ştiinţifică, extensie, formare resurse umane și dezvoltare  câştigate prin competiţie şi derulate prin USV din Iaşi, în ultimii 15 ani </t>
    </r>
    <r>
      <rPr>
        <sz val="14"/>
        <color indexed="8"/>
        <rFont val="Calibri"/>
        <family val="2"/>
        <scheme val="minor"/>
      </rPr>
      <t>(N)</t>
    </r>
  </si>
  <si>
    <r>
      <t xml:space="preserve">III. Granturi şi contracte de cercetare ştiinţifică, extensie, formare resurse umane și dezvoltare câştigate prin competiţie şi derulate prin USV din Iaşi, în ultimii 15 ani (N). </t>
    </r>
    <r>
      <rPr>
        <sz val="13"/>
        <color indexed="8"/>
        <rFont val="Times New Roman"/>
        <family val="1"/>
      </rPr>
      <t>Punctaj echivalent pentru 10 ani de activitate*: PE+3.2 (punctajul din ultimii 5 ani = 100%)+3.3</t>
    </r>
  </si>
  <si>
    <t>Senat, Consiliul de administrație: (60 pct. x nr. ani); 
membru în Consiliul facultății: (40 pct. x nr. ani); 
membru în CSUD: IOSUD-USV Iași (50 pct. x nr. ani), 
IOSUD-alte universități (60 pct. x nr. ani)</t>
  </si>
  <si>
    <t>membru in CSUD: IOSUD-USV Iasi (50 pct x nr. Ani)</t>
  </si>
  <si>
    <r>
      <t xml:space="preserve">1.4. </t>
    </r>
    <r>
      <rPr>
        <sz val="12"/>
        <color indexed="8"/>
        <rFont val="Times New Roman"/>
        <family val="1"/>
      </rPr>
      <t xml:space="preserve"> Publicatiile din ultimii 5 ani (la categoriile 1.1, 1.2, 1.3) se cuantifica 100%</t>
    </r>
  </si>
  <si>
    <t>TOTAL A+B</t>
  </si>
  <si>
    <t>Data:                                                                                                         Semnătura</t>
  </si>
  <si>
    <t>în ţară:  Academia Română: 150 puncte x nr. ani</t>
  </si>
  <si>
    <r>
      <t xml:space="preserve">naţionale (30/20/15/15 puncte x </t>
    </r>
    <r>
      <rPr>
        <sz val="11"/>
        <color rgb="FFFF0000"/>
        <rFont val="Calibri"/>
        <family val="2"/>
        <scheme val="minor"/>
      </rPr>
      <t>nr. cazur</t>
    </r>
    <r>
      <rPr>
        <sz val="11"/>
        <color theme="1"/>
        <rFont val="Calibri"/>
        <family val="2"/>
        <scheme val="minor"/>
      </rPr>
      <t>i)</t>
    </r>
  </si>
  <si>
    <r>
      <t xml:space="preserve">internaţionale (60/40/30/30 puncte x </t>
    </r>
    <r>
      <rPr>
        <sz val="11"/>
        <color rgb="FFFF0000"/>
        <rFont val="Calibri"/>
        <family val="2"/>
        <scheme val="minor"/>
      </rPr>
      <t>nr. cazuri</t>
    </r>
    <r>
      <rPr>
        <sz val="11"/>
        <color theme="1"/>
        <rFont val="Calibri"/>
        <family val="2"/>
        <scheme val="minor"/>
      </rPr>
      <t>)</t>
    </r>
  </si>
  <si>
    <r>
      <t>naţionale (10 puncte x nr.</t>
    </r>
    <r>
      <rPr>
        <sz val="11"/>
        <color rgb="FFFF0000"/>
        <rFont val="Calibri"/>
        <family val="2"/>
        <scheme val="minor"/>
      </rPr>
      <t xml:space="preserve"> cazuri</t>
    </r>
    <r>
      <rPr>
        <sz val="11"/>
        <color theme="1"/>
        <rFont val="Calibri"/>
        <family val="2"/>
        <scheme val="minor"/>
      </rPr>
      <t>)</t>
    </r>
  </si>
  <si>
    <r>
      <t xml:space="preserve">internaţionale (20 puncte x nr. </t>
    </r>
    <r>
      <rPr>
        <sz val="11"/>
        <color rgb="FFFF0000"/>
        <rFont val="Calibri"/>
        <family val="2"/>
        <scheme val="minor"/>
      </rPr>
      <t>cazuri</t>
    </r>
    <r>
      <rPr>
        <sz val="11"/>
        <color theme="1"/>
        <rFont val="Calibri"/>
        <family val="2"/>
        <scheme val="minor"/>
      </rPr>
      <t>)</t>
    </r>
  </si>
  <si>
    <t>m. Tutore de an la studenți: 10 pct/an</t>
  </si>
  <si>
    <t>m. Tutore de an la studenți: 30 pct/an</t>
  </si>
  <si>
    <t>n. Indrumări lucrări de licenţă/diplomă/disertaţie 5 puncte x nr. lucrări (maxim 5 lucr./an / program de studii)</t>
  </si>
  <si>
    <t xml:space="preserve">o. Referent ştiinţific comisii de doctorat (max 10/an)
</t>
  </si>
  <si>
    <r>
      <t>naţionale         (</t>
    </r>
    <r>
      <rPr>
        <sz val="12"/>
        <color indexed="8"/>
        <rFont val="Times New Roman"/>
        <family val="1"/>
      </rPr>
      <t>30/20/15/15 puncte x nr. cazuri)</t>
    </r>
  </si>
  <si>
    <r>
      <t>internaţionale   (</t>
    </r>
    <r>
      <rPr>
        <sz val="12"/>
        <color indexed="8"/>
        <rFont val="Times New Roman"/>
        <family val="1"/>
      </rPr>
      <t>60/40/30/30 puncte x nr. nr. cazuri)</t>
    </r>
  </si>
  <si>
    <r>
      <t>naţionale          (</t>
    </r>
    <r>
      <rPr>
        <sz val="12"/>
        <color indexed="8"/>
        <rFont val="Times New Roman"/>
        <family val="1"/>
      </rPr>
      <t>10 puncte x nr. cazuri)</t>
    </r>
  </si>
  <si>
    <r>
      <t>internaţionale   (</t>
    </r>
    <r>
      <rPr>
        <sz val="12"/>
        <color indexed="8"/>
        <rFont val="Times New Roman"/>
        <family val="1"/>
      </rPr>
      <t>20 puncte x nr. cazuri)</t>
    </r>
  </si>
  <si>
    <t>o. Referent ştiinţific comisii de doctorat (max 10 comisii / an):</t>
  </si>
  <si>
    <t xml:space="preserve">n. Indrumări lucrări de licenţă/diplomă/disertaţie: 5 puncte x nr. lucrări 
(maxim 5 lucr./an /program de studii) </t>
  </si>
  <si>
    <t>f. Teze în cotutelă/îndrumare doctoranzi străini în stagiu 50 puncte x nr. doctoranzi</t>
  </si>
  <si>
    <r>
      <t>e. Conducător ştiinţific doctorat</t>
    </r>
    <r>
      <rPr>
        <b/>
        <sz val="12"/>
        <rFont val="Times New Roman"/>
        <family val="1"/>
      </rPr>
      <t xml:space="preserve"> </t>
    </r>
    <r>
      <rPr>
        <sz val="12"/>
        <rFont val="Times New Roman"/>
        <family val="1"/>
      </rPr>
      <t>40 puncte x nr. ani</t>
    </r>
  </si>
  <si>
    <t>d. Moderator la manifestări ştiinţifice</t>
  </si>
  <si>
    <t>c. Organizator de manifestări ştiinţifice: preşedinte/vicepreşedinte/ membru în comitet de organizare/membru în comitet ştiinţific</t>
  </si>
  <si>
    <t>b. Membru în structurile de conducere USV Iași:
Senat, Consiliul de administrație: (60 pct. x nr. ani); 
membru în Consiliul facultății: (40 pct. x nr. ani); 
membru în CSUD: IOSUD-USV Iași (50 pct. x nr. ani), 
IOSUD-alte universități (60 pct. x nr. ani)</t>
  </si>
  <si>
    <t>a. Membru în conducerea unor Acad./Soc./Asoc. ştiinţifice, profesionale: </t>
  </si>
  <si>
    <t>g. Coordonare Programe studii,  CCOC, SAS, BRI, Birou Erasmus: 50 puncte/fiecare caz</t>
  </si>
  <si>
    <t>i. - Responsabil cu întocmirea orarului: 30 pct/an</t>
  </si>
  <si>
    <t>h. - Responsabil cu activități studențești din cămine: 10 pct/an</t>
  </si>
  <si>
    <t>g. Coordonare Programe studii, CCOC, SAS, BRI, Birou Erasmus:  50 puncte/fiecare caz</t>
  </si>
  <si>
    <t>f. Teze în cotutelă/îndrumare doctoranzi străini în stagiu 
50 puncte x nr. Doctoranzi</t>
  </si>
  <si>
    <t>e. Conducător ştiinţific doctorat  40 puncte x nr. Ani</t>
  </si>
  <si>
    <t>c. Organizator de manifestări ştiinţifice:preşedinte/vicepreşedinte/ membru în comitet de organizare/membru în comitet ştiinţific</t>
  </si>
  <si>
    <t>b. Membru în structurile de conducere ale USV din Iaşi:</t>
  </si>
  <si>
    <t>a. Membru în conducerea unor Acad./Soc./Asoc. ştiinţifice, profesionale</t>
  </si>
  <si>
    <t>1.3. Pentru încadrarea în categoria cărți universitare/manuale/monografii, trebuie indeplinite cerințele prevăzute în Normele privind folosirea materialelor publicate care au ISBN în evaluările interne din cadrul USV Iasi, aprobate de Senat</t>
  </si>
  <si>
    <t>Editor asociat / invitat la reviste ISI, cu factor de impact, în stainatate 50 pct/caz        (max 5 cazuri)</t>
  </si>
  <si>
    <r>
      <t>comisii abilitare, concurs/promovare prof. sau conf.: 10 puncte/comisie</t>
    </r>
    <r>
      <rPr>
        <sz val="12"/>
        <color rgb="FFFF0000"/>
        <rFont val="Times New Roman"/>
        <family val="1"/>
      </rPr>
      <t xml:space="preserve">                     </t>
    </r>
    <r>
      <rPr>
        <sz val="12"/>
        <rFont val="Times New Roman"/>
        <family val="1"/>
      </rPr>
      <t>(max 5 comisii / an)</t>
    </r>
  </si>
  <si>
    <r>
      <t xml:space="preserve">naţionale        (30 puncte x </t>
    </r>
    <r>
      <rPr>
        <sz val="12"/>
        <rFont val="Times New Roman"/>
        <family val="1"/>
      </rPr>
      <t>nr. cazuri)</t>
    </r>
  </si>
  <si>
    <r>
      <t>internaţionale (</t>
    </r>
    <r>
      <rPr>
        <sz val="12"/>
        <color indexed="8"/>
        <rFont val="Times New Roman"/>
        <family val="1"/>
      </rPr>
      <t>60 puncte x</t>
    </r>
    <r>
      <rPr>
        <sz val="12"/>
        <rFont val="Times New Roman"/>
        <family val="1"/>
      </rPr>
      <t xml:space="preserve"> nr. cazuri</t>
    </r>
    <r>
      <rPr>
        <sz val="12"/>
        <color indexed="8"/>
        <rFont val="Times New Roman"/>
        <family val="1"/>
      </rPr>
      <t>)</t>
    </r>
  </si>
  <si>
    <t>k. Membru comisii admitere: 20 pct x nr de ani (max 5 ani)</t>
  </si>
  <si>
    <r>
      <t>in strainatate:</t>
    </r>
    <r>
      <rPr>
        <sz val="12"/>
        <color rgb="FFFF0000"/>
        <rFont val="Times New Roman"/>
        <family val="1"/>
      </rPr>
      <t xml:space="preserve"> </t>
    </r>
    <r>
      <rPr>
        <sz val="12"/>
        <rFont val="Times New Roman"/>
        <family val="1"/>
      </rPr>
      <t>20 pct/caz (max 5 cazuri /an)</t>
    </r>
  </si>
  <si>
    <t xml:space="preserve"> coautor: 10 puncte/lucrare : nr. autori </t>
  </si>
  <si>
    <t>a1. in revista ALSE</t>
  </si>
  <si>
    <t xml:space="preserve"> singur autor: 100 puncte/lucrare</t>
  </si>
  <si>
    <t xml:space="preserve"> coautor: 100 puncte/lucrare : nr. autori </t>
  </si>
  <si>
    <t xml:space="preserve"> prim autor/coordonator/corespondent: +30 puncte/lucrare </t>
  </si>
  <si>
    <t>a2. in alte reviste BDI</t>
  </si>
  <si>
    <t>singur autor = 100 pct./lucrare</t>
  </si>
  <si>
    <t>singur autor = 100 pct./lucrare in ultimii 5 ani</t>
  </si>
  <si>
    <t>coautor:  100 pct./lucrare : nr. autori</t>
  </si>
  <si>
    <t>coautor:  100 pct./lucrare : nr. Autori in ultimii 5 ani</t>
  </si>
  <si>
    <t>a1. In revista ALSE</t>
  </si>
  <si>
    <t>4.2.a1</t>
  </si>
  <si>
    <t>4.2.a2</t>
  </si>
  <si>
    <t>pentru acordarea gradatiei de merit 2022-2023, 
aprobata de Senatul Universitatii pentru Stiintele Vietii "Ion Ionescu de la Brad" din Iasi</t>
  </si>
  <si>
    <t>prim autor/coordonator/corespondent = +30 pct./lucrare in ultimii 5 ani</t>
  </si>
  <si>
    <t>1.2. Cărțile raportate trebuie sa se regasească în Biblioteca Națională/ Biblioteca USV Iasi/ Biblioteca Universitară Iași,  Biblioteca Departamentului/disciplinei. În cazul cărților reeditate se ia în calcul doar ultima ediție.</t>
  </si>
  <si>
    <t>PUNCTAJ MINIM 350</t>
  </si>
  <si>
    <t>PUNCTAJ MINIM 450</t>
  </si>
  <si>
    <t>4.1 In reviste cotate CNCSIS (categoria B) 
În volume ale altor manifestări ştiintifice naţionale (cu ISBN/ISSN)</t>
  </si>
  <si>
    <t xml:space="preserve">colectiv autori = (8  pct. x nr. pag) : nr. autori </t>
  </si>
  <si>
    <t>colectiv autori = (8  pct. x nr. pag) : nr. autori in ultimii 5 ani</t>
  </si>
  <si>
    <t>singur autor = 8  pct. x nr. Pag in ultimii 5 ani</t>
  </si>
  <si>
    <t>prim autor = +6 pct./lucrare in ultimii 5 ani</t>
  </si>
  <si>
    <t xml:space="preserve">prim autor = +6 pct./lucrare </t>
  </si>
  <si>
    <t xml:space="preserve">colectiv autori = (4 pct x nr. pag.): nr. autori </t>
  </si>
  <si>
    <t>4.1. În reviste cotate CNCSIS (categoria B)
 În volume ale altor manifestări ştiintifice naţionale cu ISBN/ISSN</t>
  </si>
  <si>
    <t xml:space="preserve"> prim autor: +6 puncte/lucrare </t>
  </si>
  <si>
    <t>VIII. Indicele Hirsch: 100 pct x valoare indice Hirsch din WOS</t>
  </si>
  <si>
    <t>Valoare indice Hirsch</t>
  </si>
  <si>
    <t>IX. Recenzii reviste cotate ISI (maxim 12 recenzii/an):</t>
  </si>
  <si>
    <t>B. Activitatea de cercetare 45% * (III+IV+V+VI+VII+VIII+IX)</t>
  </si>
  <si>
    <t>B. Activitatea de cercetare 45% x (III+IV+V+VI+VII+VIII+IX)</t>
  </si>
  <si>
    <r>
      <t xml:space="preserve">Punctaj echivalent pentru 5 ani de activitate*: PE.4=(4.1+4.2+4.3+4.4) : (N-5) ani vechime x 5 ani </t>
    </r>
    <r>
      <rPr>
        <i/>
        <sz val="12"/>
        <color indexed="8"/>
        <rFont val="Times New Roman"/>
        <family val="1"/>
      </rPr>
      <t>(la vechime mai mare de 10 ani)</t>
    </r>
  </si>
  <si>
    <r>
      <t xml:space="preserve">4.5. </t>
    </r>
    <r>
      <rPr>
        <sz val="12"/>
        <color indexed="8"/>
        <rFont val="Times New Roman"/>
        <family val="1"/>
      </rPr>
      <t>Pentru ultimii 5 ani (activitatea de la categoriile 4.1+4.2+4.3+4.4) se cuantifică 100%</t>
    </r>
  </si>
  <si>
    <t>X. Membru activ în academii (ultimii 5 ani)</t>
  </si>
  <si>
    <r>
      <t xml:space="preserve">XII. </t>
    </r>
    <r>
      <rPr>
        <b/>
        <sz val="12"/>
        <rFont val="Times New Roman"/>
        <family val="1"/>
      </rPr>
      <t xml:space="preserve">Membru în colegiul de redacţie/referent stiintific la reviste indexate BDI
</t>
    </r>
    <r>
      <rPr>
        <b/>
        <sz val="10"/>
        <rFont val="Times New Roman"/>
        <family val="1"/>
      </rPr>
      <t xml:space="preserve"> </t>
    </r>
    <r>
      <rPr>
        <b/>
        <sz val="12"/>
        <rFont val="Times New Roman"/>
        <family val="1"/>
      </rPr>
      <t>(ultimii 5 ani) max 5 cazuri</t>
    </r>
  </si>
  <si>
    <r>
      <t>XIII. Membru în comisii (ultimii 5 ani):</t>
    </r>
    <r>
      <rPr>
        <sz val="12"/>
        <color indexed="8"/>
        <rFont val="Times New Roman"/>
        <family val="1"/>
      </rPr>
      <t xml:space="preserve"> </t>
    </r>
  </si>
  <si>
    <t>XIV. Evaluări (din anul precedent):</t>
  </si>
  <si>
    <t>C. Prestigiul profesional 20% x (X+XI+XII+XIII+XIV+XV)</t>
  </si>
  <si>
    <t>XI. Membru activ al unor societăţi (asociaţii) ştiinţifice sau profesionale*** ; (ultimii 5 ani) maxim 5 societati/ asociatii nationale, rerspectiv din străinatate</t>
  </si>
  <si>
    <t xml:space="preserve">XIII. Membru în comisii (ultimii 5 ani): </t>
  </si>
  <si>
    <r>
      <t xml:space="preserve">Punctaj echivalent pentru 5 ani de activitate*: PE.4=(4.1+4.2+4.3+4.4) : (N-5) ani vechime x 5 ani 
</t>
    </r>
    <r>
      <rPr>
        <i/>
        <sz val="12"/>
        <color indexed="8"/>
        <rFont val="Calibri"/>
        <family val="2"/>
        <scheme val="minor"/>
      </rPr>
      <t>(la vechime mai mare de 10 ani)</t>
    </r>
  </si>
  <si>
    <t>Total 4.5.</t>
  </si>
  <si>
    <t>IV. Lucrari stiintifice: PE4+4.5</t>
  </si>
  <si>
    <t>2. Orice activitate cuantificată prin puncte trebuie să fie justificată printr-un document scanat.</t>
  </si>
  <si>
    <t>1.1. Pentru cărți: calculul se efectuează la formatul de tip academic (pagina: 17x24 cm, un spațiu între rânduri, font size 11); orice alt format se va converti la cel academic, pe baza urmatoarei formule de calcul: Nr. pagini format academic = (Nr. caractere/pagină la formatul cărții analizate x Nr. pagini carte): 3139*</t>
  </si>
  <si>
    <t>3. Manifestare ştiinţifică internaţională este cea la care există colectiv de organizare internaţional, toate activităţile ştiinţifice se desfăşoară în engleză, iar ponderea participanţilor din străinătate de min. 50% din numărul total al participanţilor.</t>
  </si>
  <si>
    <t>XI. Membru activ al unor societăţi (asociaţii) ştiinţifice sau profesionale                      (ultimii 5 ani) maxim 5 societati/ asociatii nationale, rerspectiv din străinatate**:</t>
  </si>
  <si>
    <t>NOTA:1. La prezenta grilă se vor anexa următoarele documente scanate: lista manualelor si îndrumătoarelor pe categorii de publicare (autor, titlul; anul apariţiei, editura, ISBN, nr. de pagini la formatul cartii, nr. de  pagini la convertire in format academic; lista contractelor de cercetare câştigate (finanţator, cod/nr./an, titlu, colectiv cercetare); lista lucrărilor ştiinţifice publicate (autorul, titlul, anul de publicare, revista în care a fost publicată, locul, ISSN, nr. pagini) lista cărţilor/lucrărilor premiate (titlul, anul, denumirea premiului, instituţia/organismul ce l-a acordat);  listele pentru criteriile 8 ,9, 10, 11; alte documente justificative; pentru criteriul 12, media reprezintă transpunerea pe scara de 1 la 10 a evaluării (după caz).</t>
  </si>
  <si>
    <t>1.4. - La pct 1.1. la cărți  se punctează  o singură ediție. Pentru fiecare carte raportată trebuie să se anexeze copia scanată a coperții cărții, a subcoperții cu ISBN (CIP),  cuprinsul și  o pagină din carte pentru aprecierea nr. de caractere pe pagină;  se va anexa câte o pagină full text (fără titlu, figuri, tabele etc.) de la fiecare carte raportată, inclusiv electronic în format editabil (Word)</t>
  </si>
  <si>
    <t>4.  Lista contractelor de cecetare va fi vizată de DCITT prin care să se confirme derularea acestora prin USV Iaşi, valoarea bugetelor proiectelor (Vpi), perioada de derulare si calitatea candidatului in cadrul contractului.</t>
  </si>
  <si>
    <t>5. * Pentru realizarile profesionale din ultimii 5 ani, punctajul se cuantifica 100%. Punctajul ponderat la vechime se calculează numai pentru o vechime mai mare de 5 ani, conform formulelor doar de la Cap. A. Activitatea didactica si B. Activitatea de cercetare.</t>
  </si>
  <si>
    <t>6.** Se punctează societățile/asociațiile științifice sau profesionale la care candidatul are activitate de minim 2 ani. Se vor introduce maxim 5 societati/ asociatii nationale, rerspectiv din străinatate</t>
  </si>
  <si>
    <t>7. Pentru îndrumări de lucrări/proiecte licență/diplomă/disertație se va atașa documentul eliberat de secretariatele facultăților.  Indrumări lucrări de licenţă/diplomă/disertaţie maxim 5 lucr./an / program de studii)</t>
  </si>
  <si>
    <t>8. Candidatul va transmite la Comisia de verificare fișa de calcul în format electronic.</t>
  </si>
  <si>
    <t>9. Se vor depune letric in dosar  urmatoarele: 1. Cererea de concurs (actualizată conform cu standardele aprobate de Senatul USV Iasi), 2. Fișa de autoevaluare ("Fisa word" - 6 pagini) și 3. Declaratie pe propria răspundere privind corectitudinea informațiilor din dosarul de concurs.</t>
  </si>
  <si>
    <t>10. Toate celelalte documente vor fi depuse în format electronic. Dosarul electronic trebuie aibă opis, structurat pe foldere, avand numerotarea conforma prezentei Fișe de autoevaluare (foldere 1...n cu specificația capitolului).</t>
  </si>
  <si>
    <t>11. Orice lucrare ISI raportata de candidat trebuie sa prezinte indicativul WOS, fara de care nu va fi luata in considerare de catre evaluatori.</t>
  </si>
  <si>
    <t>12. Orice lucrare indexata BDI raportata de candidat trebuie sa prezinte un record number (regăsit în CABI, PUBMED, etc), fara de care nu va fi luată  în considerare de evaluatori.</t>
  </si>
  <si>
    <t>14. Candidatul trebuie sa completeze la inceput elementele din chenarul rosu din "Fisa word" prin alegerea din listele prestabilite a datelor personale: facultatea, departamentul, numele si prenumele, gradul didactic.</t>
  </si>
  <si>
    <t>13. Introducerea datelor in sheet-urile atasate acestei fise (A. Activitate didactica, B. Activitate de cercetare si C. Prestigiu profesional) vor conduce la completarea automata a punctajelor din sheet-ul denumit "Fisa word".</t>
  </si>
  <si>
    <t>singur autor = 6  pct. x nr. pag</t>
  </si>
  <si>
    <t>singur autor = 6  pct. x nr. Pag in ultimii 5 ani</t>
  </si>
  <si>
    <t xml:space="preserve">colectiv autori = (6  pct. x nr. pag) : nr. autori </t>
  </si>
  <si>
    <t>colectiv autori = (6  pct. x nr. pag) : nr. autori in ultimii 5 ani</t>
  </si>
  <si>
    <r>
      <t xml:space="preserve">coordonator lucrare/prim autor = </t>
    </r>
    <r>
      <rPr>
        <i/>
        <sz val="12"/>
        <rFont val="Times New Roman"/>
        <family val="1"/>
      </rPr>
      <t>+25% din pct. total</t>
    </r>
  </si>
  <si>
    <r>
      <t xml:space="preserve">singur autor = </t>
    </r>
    <r>
      <rPr>
        <sz val="12"/>
        <color rgb="FFFF0000"/>
        <rFont val="Times New Roman"/>
        <family val="1"/>
      </rPr>
      <t>6</t>
    </r>
    <r>
      <rPr>
        <sz val="12"/>
        <rFont val="Times New Roman"/>
        <family val="1"/>
      </rPr>
      <t xml:space="preserve"> pct x nr. pag.</t>
    </r>
  </si>
  <si>
    <r>
      <t xml:space="preserve"> colectiv autori =  (</t>
    </r>
    <r>
      <rPr>
        <sz val="12"/>
        <color rgb="FFFF0000"/>
        <rFont val="Times New Roman"/>
        <family val="1"/>
      </rPr>
      <t>6</t>
    </r>
    <r>
      <rPr>
        <sz val="12"/>
        <rFont val="Times New Roman"/>
        <family val="1"/>
      </rPr>
      <t xml:space="preserve"> pct x nr. pag.): nr. autori </t>
    </r>
  </si>
  <si>
    <t>IV. Lucrări ştiinţifice: PE4+4.6</t>
  </si>
  <si>
    <t>4.2. În reviste recenzate în BDI  (ex. CABI, Pubmed, Scopus etc.)</t>
  </si>
  <si>
    <r>
      <rPr>
        <b/>
        <sz val="12"/>
        <rFont val="Times New Roman"/>
        <family val="1"/>
      </rPr>
      <t xml:space="preserve">IX. </t>
    </r>
    <r>
      <rPr>
        <b/>
        <i/>
        <sz val="12"/>
        <rFont val="Times New Roman"/>
        <family val="1"/>
      </rPr>
      <t>Recenzor reviste cotate ISI (maxim 12 recenzii / an):</t>
    </r>
  </si>
  <si>
    <t>coautor:  20 pct./lucrare : nr. Autori</t>
  </si>
  <si>
    <t>Editor asociat / invitat la reviste ISI  cu factor de impact în stainatate 50 pct/caz, max 5 cazuri</t>
  </si>
  <si>
    <t>XII. Membru în colegiul de redacţie/referent stiintific la reviste indexate BDI max. 5 cazuri:</t>
  </si>
  <si>
    <r>
      <t xml:space="preserve">în ţară: </t>
    </r>
    <r>
      <rPr>
        <i/>
        <sz val="11"/>
        <rFont val="Calibri"/>
        <family val="2"/>
        <scheme val="minor"/>
      </rPr>
      <t>25 puncte/fiecare caz</t>
    </r>
    <r>
      <rPr>
        <sz val="11"/>
        <rFont val="Calibri"/>
        <family val="2"/>
        <scheme val="minor"/>
      </rPr>
      <t xml:space="preserve"> </t>
    </r>
  </si>
  <si>
    <t>comisii abilitare, concurs/ promovare prof. sau conf: 
10 puncte/comisie (max. 5 comisii /an)</t>
  </si>
  <si>
    <t>k. Membru comisii admitere:             20 pct x ani (max 5 ani)</t>
  </si>
  <si>
    <t>în străinătate: 20 pct/caz (max 5 cazuri / an)</t>
  </si>
  <si>
    <r>
      <t>internaţionale (</t>
    </r>
    <r>
      <rPr>
        <b/>
        <sz val="11"/>
        <rFont val="Calibri"/>
        <family val="2"/>
        <scheme val="minor"/>
      </rPr>
      <t>60 puncte x nr.</t>
    </r>
    <r>
      <rPr>
        <sz val="1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</si>
</sst>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b/>
      <sz val="12"/>
      <color indexed="8"/>
      <name val="Times New Roman"/>
      <family val="1"/>
    </font>
    <font>
      <sz val="8"/>
      <name val="Calibri"/>
      <family val="2"/>
    </font>
    <font>
      <sz val="12"/>
      <color indexed="8"/>
      <name val="Times New Roman"/>
      <family val="1"/>
    </font>
    <font>
      <i/>
      <sz val="12"/>
      <color indexed="8"/>
      <name val="Times New Roman"/>
      <family val="1"/>
    </font>
    <font>
      <b/>
      <i/>
      <sz val="12"/>
      <color indexed="8"/>
      <name val="Times New Roman"/>
      <family val="1"/>
    </font>
    <font>
      <b/>
      <sz val="10"/>
      <color indexed="8"/>
      <name val="Times New Roman"/>
      <family val="1"/>
    </font>
    <font>
      <sz val="13"/>
      <color indexed="8"/>
      <name val="Times New Roman"/>
      <family val="1"/>
    </font>
    <font>
      <sz val="11"/>
      <color rgb="FF006100"/>
      <name val="Calibri"/>
      <family val="2"/>
      <scheme val="minor"/>
    </font>
    <font>
      <b/>
      <sz val="11"/>
      <color theme="1"/>
      <name val="Calibri"/>
      <family val="2"/>
      <scheme val="minor"/>
    </font>
    <font>
      <sz val="12"/>
      <color theme="1"/>
      <name val="Times New Roman"/>
      <family val="1"/>
    </font>
    <font>
      <b/>
      <sz val="12"/>
      <color theme="1"/>
      <name val="Times New Roman"/>
      <family val="1"/>
    </font>
    <font>
      <b/>
      <sz val="14"/>
      <color theme="1"/>
      <name val="Times New Roman"/>
      <family val="1"/>
    </font>
    <font>
      <i/>
      <sz val="11"/>
      <color theme="1"/>
      <name val="Calibri"/>
      <family val="2"/>
      <scheme val="minor"/>
    </font>
    <font>
      <b/>
      <sz val="11"/>
      <name val="Calibri"/>
      <family val="2"/>
      <scheme val="minor"/>
    </font>
    <font>
      <sz val="11"/>
      <name val="Calibri"/>
      <family val="2"/>
      <scheme val="minor"/>
    </font>
    <font>
      <b/>
      <sz val="11"/>
      <color indexed="8"/>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1"/>
      <color indexed="8"/>
      <name val="Calibri"/>
      <family val="2"/>
      <scheme val="minor"/>
    </font>
    <font>
      <b/>
      <sz val="11"/>
      <color rgb="FFFF0000"/>
      <name val="Calibri"/>
      <family val="2"/>
      <scheme val="minor"/>
    </font>
    <font>
      <b/>
      <sz val="13"/>
      <color theme="1"/>
      <name val="Times New Roman"/>
      <family val="1"/>
    </font>
    <font>
      <b/>
      <i/>
      <sz val="12"/>
      <color theme="1"/>
      <name val="Times New Roman"/>
      <family val="1"/>
    </font>
    <font>
      <b/>
      <sz val="12"/>
      <color indexed="8"/>
      <name val="Calibri"/>
      <family val="2"/>
      <scheme val="minor"/>
    </font>
    <font>
      <sz val="14"/>
      <color indexed="8"/>
      <name val="Calibri"/>
      <family val="2"/>
      <scheme val="minor"/>
    </font>
    <font>
      <i/>
      <sz val="12"/>
      <color indexed="8"/>
      <name val="Calibri"/>
      <family val="2"/>
      <scheme val="minor"/>
    </font>
    <font>
      <i/>
      <sz val="11"/>
      <color indexed="8"/>
      <name val="Calibri"/>
      <family val="2"/>
      <scheme val="minor"/>
    </font>
    <font>
      <sz val="12"/>
      <name val="Times New Roman"/>
      <family val="1"/>
    </font>
    <font>
      <b/>
      <sz val="12"/>
      <name val="Times New Roman"/>
      <family val="1"/>
    </font>
    <font>
      <b/>
      <i/>
      <sz val="12"/>
      <name val="Times New Roman"/>
      <family val="1"/>
    </font>
    <font>
      <i/>
      <sz val="11"/>
      <name val="Calibri"/>
      <family val="2"/>
      <scheme val="minor"/>
    </font>
    <font>
      <b/>
      <sz val="12"/>
      <name val="Calibri"/>
      <family val="2"/>
      <scheme val="minor"/>
    </font>
    <font>
      <sz val="9"/>
      <color indexed="81"/>
      <name val="Tahoma"/>
      <family val="2"/>
    </font>
    <font>
      <b/>
      <sz val="9"/>
      <color indexed="81"/>
      <name val="Tahoma"/>
      <family val="2"/>
    </font>
    <font>
      <sz val="11"/>
      <color rgb="FFFF0000"/>
      <name val="Calibri"/>
      <family val="2"/>
      <scheme val="minor"/>
    </font>
    <font>
      <b/>
      <sz val="12"/>
      <color rgb="FFFF0000"/>
      <name val="Times New Roman"/>
      <family val="1"/>
    </font>
    <font>
      <sz val="12"/>
      <color rgb="FFFF0000"/>
      <name val="Times New Roman"/>
      <family val="1"/>
    </font>
    <font>
      <b/>
      <sz val="12"/>
      <color rgb="FFFF0000"/>
      <name val="Calibri"/>
      <family val="2"/>
      <scheme val="minor"/>
    </font>
    <font>
      <b/>
      <sz val="10"/>
      <name val="Times New Roman"/>
      <family val="1"/>
    </font>
    <font>
      <b/>
      <sz val="12"/>
      <color rgb="FF7030A0"/>
      <name val="Calibri"/>
      <family val="2"/>
      <scheme val="minor"/>
    </font>
    <font>
      <b/>
      <sz val="14"/>
      <color rgb="FFFF0000"/>
      <name val="Calibri"/>
      <family val="2"/>
      <scheme val="minor"/>
    </font>
    <font>
      <sz val="11"/>
      <name val="Times New Roman"/>
      <family val="1"/>
    </font>
    <font>
      <i/>
      <sz val="12"/>
      <name val="Times New Roman"/>
      <family val="1"/>
    </font>
    <font>
      <b/>
      <sz val="14"/>
      <name val="Times New Roman"/>
      <family val="1"/>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s>
  <borders count="87">
    <border>
      <left/>
      <right/>
      <top/>
      <bottom/>
      <diagonal/>
    </border>
    <border>
      <left style="thin">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ck">
        <color indexed="64"/>
      </top>
      <bottom/>
      <diagonal/>
    </border>
    <border>
      <left style="medium">
        <color indexed="64"/>
      </left>
      <right style="thin">
        <color indexed="64"/>
      </right>
      <top style="thick">
        <color indexed="64"/>
      </top>
      <bottom/>
      <diagonal/>
    </border>
    <border>
      <left style="thin">
        <color indexed="64"/>
      </left>
      <right style="medium">
        <color indexed="64"/>
      </right>
      <top style="thick">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thick">
        <color rgb="FFFF0000"/>
      </left>
      <right style="thick">
        <color rgb="FFFF0000"/>
      </right>
      <top style="thick">
        <color rgb="FFFF0000"/>
      </top>
      <bottom style="thick">
        <color rgb="FFFF0000"/>
      </bottom>
      <diagonal/>
    </border>
    <border>
      <left style="medium">
        <color theme="3"/>
      </left>
      <right style="medium">
        <color theme="3"/>
      </right>
      <top style="medium">
        <color theme="3"/>
      </top>
      <bottom style="medium">
        <color theme="3"/>
      </bottom>
      <diagonal/>
    </border>
    <border>
      <left style="thick">
        <color rgb="FFFF0000"/>
      </left>
      <right style="thick">
        <color rgb="FFFF0000"/>
      </right>
      <top style="thick">
        <color rgb="FFFF0000"/>
      </top>
      <bottom style="medium">
        <color theme="3"/>
      </bottom>
      <diagonal/>
    </border>
    <border>
      <left/>
      <right style="medium">
        <color indexed="64"/>
      </right>
      <top style="thin">
        <color indexed="64"/>
      </top>
      <bottom/>
      <diagonal/>
    </border>
    <border>
      <left style="medium">
        <color rgb="FFFF0000"/>
      </left>
      <right style="medium">
        <color rgb="FFFF0000"/>
      </right>
      <top style="medium">
        <color rgb="FFFF0000"/>
      </top>
      <bottom style="medium">
        <color rgb="FFFF0000"/>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auto="1"/>
      </left>
      <right/>
      <top style="medium">
        <color auto="1"/>
      </top>
      <bottom style="thin">
        <color theme="0" tint="-0.24994659260841701"/>
      </bottom>
      <diagonal/>
    </border>
    <border>
      <left/>
      <right/>
      <top style="medium">
        <color auto="1"/>
      </top>
      <bottom style="thin">
        <color theme="0" tint="-0.24994659260841701"/>
      </bottom>
      <diagonal/>
    </border>
    <border>
      <left/>
      <right style="medium">
        <color auto="1"/>
      </right>
      <top style="medium">
        <color auto="1"/>
      </top>
      <bottom style="thin">
        <color theme="0" tint="-0.24994659260841701"/>
      </bottom>
      <diagonal/>
    </border>
    <border>
      <left style="medium">
        <color auto="1"/>
      </left>
      <right/>
      <top style="thin">
        <color theme="0" tint="-0.24994659260841701"/>
      </top>
      <bottom style="thin">
        <color theme="0" tint="-0.24994659260841701"/>
      </bottom>
      <diagonal/>
    </border>
    <border>
      <left/>
      <right style="medium">
        <color auto="1"/>
      </right>
      <top style="thin">
        <color theme="0" tint="-0.24994659260841701"/>
      </top>
      <bottom style="thin">
        <color theme="0" tint="-0.24994659260841701"/>
      </bottom>
      <diagonal/>
    </border>
    <border>
      <left style="medium">
        <color auto="1"/>
      </left>
      <right/>
      <top style="thin">
        <color theme="0" tint="-0.24994659260841701"/>
      </top>
      <bottom style="medium">
        <color auto="1"/>
      </bottom>
      <diagonal/>
    </border>
    <border>
      <left/>
      <right/>
      <top style="thin">
        <color theme="0" tint="-0.24994659260841701"/>
      </top>
      <bottom style="medium">
        <color auto="1"/>
      </bottom>
      <diagonal/>
    </border>
    <border>
      <left/>
      <right style="medium">
        <color auto="1"/>
      </right>
      <top style="thin">
        <color theme="0" tint="-0.24994659260841701"/>
      </top>
      <bottom style="medium">
        <color auto="1"/>
      </bottom>
      <diagonal/>
    </border>
  </borders>
  <cellStyleXfs count="2">
    <xf numFmtId="0" fontId="0" fillId="0" borderId="0"/>
    <xf numFmtId="0" fontId="8" fillId="2" borderId="0" applyNumberFormat="0" applyBorder="0" applyAlignment="0" applyProtection="0"/>
  </cellStyleXfs>
  <cellXfs count="390">
    <xf numFmtId="0" fontId="0" fillId="0" borderId="0" xfId="0"/>
    <xf numFmtId="0" fontId="10" fillId="0" borderId="0" xfId="0" applyFont="1" applyAlignment="1">
      <alignment wrapText="1"/>
    </xf>
    <xf numFmtId="0" fontId="10" fillId="0" borderId="0" xfId="0" applyFont="1" applyAlignment="1">
      <alignment horizontal="center" vertical="center" wrapText="1"/>
    </xf>
    <xf numFmtId="2" fontId="10" fillId="0" borderId="0" xfId="0" applyNumberFormat="1" applyFont="1" applyAlignment="1">
      <alignment horizontal="center" vertical="center" wrapText="1"/>
    </xf>
    <xf numFmtId="0" fontId="11" fillId="0" borderId="2" xfId="0" applyFont="1" applyBorder="1" applyAlignment="1">
      <alignment horizontal="center" vertical="center" wrapText="1"/>
    </xf>
    <xf numFmtId="2" fontId="11" fillId="0" borderId="2" xfId="0" applyNumberFormat="1" applyFont="1" applyBorder="1" applyAlignment="1">
      <alignment horizontal="center" vertical="center" wrapText="1"/>
    </xf>
    <xf numFmtId="0" fontId="11" fillId="0" borderId="3" xfId="0" applyFont="1" applyBorder="1" applyAlignment="1">
      <alignment vertical="top" wrapText="1"/>
    </xf>
    <xf numFmtId="0" fontId="10" fillId="0" borderId="0" xfId="0" applyFont="1" applyAlignment="1">
      <alignment horizontal="right" wrapText="1"/>
    </xf>
    <xf numFmtId="2" fontId="10" fillId="0" borderId="0" xfId="0" applyNumberFormat="1" applyFont="1" applyAlignment="1">
      <alignment horizontal="left" vertical="center"/>
    </xf>
    <xf numFmtId="0" fontId="9" fillId="0" borderId="10" xfId="0" applyFont="1" applyBorder="1"/>
    <xf numFmtId="0" fontId="13" fillId="0" borderId="6" xfId="0" applyFont="1" applyBorder="1"/>
    <xf numFmtId="0" fontId="9" fillId="0" borderId="14" xfId="0" applyFont="1" applyBorder="1"/>
    <xf numFmtId="0" fontId="14" fillId="0" borderId="6" xfId="1" applyFont="1" applyFill="1" applyBorder="1" applyProtection="1"/>
    <xf numFmtId="0" fontId="15" fillId="0" borderId="6" xfId="1" applyFont="1" applyFill="1" applyBorder="1" applyProtection="1"/>
    <xf numFmtId="0" fontId="15" fillId="0" borderId="14" xfId="1" applyFont="1" applyFill="1" applyBorder="1" applyProtection="1"/>
    <xf numFmtId="0" fontId="15" fillId="0" borderId="3" xfId="1" applyFont="1" applyFill="1" applyBorder="1" applyProtection="1"/>
    <xf numFmtId="0" fontId="15" fillId="0" borderId="12" xfId="1" applyFont="1" applyFill="1" applyBorder="1" applyProtection="1"/>
    <xf numFmtId="0" fontId="15" fillId="0" borderId="6" xfId="1" applyFont="1" applyFill="1" applyBorder="1" applyProtection="1">
      <protection locked="0"/>
    </xf>
    <xf numFmtId="2" fontId="15" fillId="0" borderId="10" xfId="1" applyNumberFormat="1" applyFont="1" applyFill="1" applyBorder="1"/>
    <xf numFmtId="0" fontId="15" fillId="0" borderId="7" xfId="1" applyFont="1" applyFill="1" applyBorder="1" applyProtection="1"/>
    <xf numFmtId="0" fontId="0" fillId="0" borderId="10" xfId="0" applyBorder="1"/>
    <xf numFmtId="0" fontId="0" fillId="0" borderId="6" xfId="0" applyBorder="1"/>
    <xf numFmtId="0" fontId="0" fillId="0" borderId="3" xfId="0" applyBorder="1"/>
    <xf numFmtId="0" fontId="0" fillId="0" borderId="8" xfId="0" applyBorder="1"/>
    <xf numFmtId="0" fontId="9" fillId="0" borderId="6" xfId="0" applyFont="1" applyBorder="1"/>
    <xf numFmtId="0" fontId="12" fillId="0" borderId="3" xfId="0" applyFont="1" applyBorder="1" applyAlignment="1">
      <alignment horizontal="center" vertical="top" wrapText="1"/>
    </xf>
    <xf numFmtId="0" fontId="11" fillId="0" borderId="3" xfId="0" applyFont="1" applyBorder="1" applyAlignment="1">
      <alignment horizontal="center" wrapText="1"/>
    </xf>
    <xf numFmtId="0" fontId="9" fillId="0" borderId="15" xfId="0" applyFont="1" applyBorder="1"/>
    <xf numFmtId="0" fontId="0" fillId="0" borderId="6" xfId="0" applyBorder="1" applyProtection="1">
      <protection locked="0"/>
    </xf>
    <xf numFmtId="0" fontId="0" fillId="0" borderId="8" xfId="0" applyBorder="1" applyAlignment="1">
      <alignment horizontal="centerContinuous" vertical="center"/>
    </xf>
    <xf numFmtId="0" fontId="0" fillId="0" borderId="11" xfId="0" applyBorder="1" applyAlignment="1">
      <alignment horizontal="centerContinuous" vertical="center"/>
    </xf>
    <xf numFmtId="0" fontId="0" fillId="0" borderId="11" xfId="0" applyBorder="1"/>
    <xf numFmtId="2" fontId="0" fillId="0" borderId="11" xfId="0" applyNumberFormat="1" applyBorder="1"/>
    <xf numFmtId="0" fontId="0" fillId="0" borderId="12" xfId="0" applyBorder="1"/>
    <xf numFmtId="0" fontId="0" fillId="0" borderId="13" xfId="0" applyBorder="1"/>
    <xf numFmtId="2" fontId="0" fillId="0" borderId="19" xfId="0" applyNumberFormat="1" applyBorder="1"/>
    <xf numFmtId="0" fontId="0" fillId="0" borderId="6" xfId="0" applyBorder="1" applyAlignment="1">
      <alignment horizontal="center" wrapText="1"/>
    </xf>
    <xf numFmtId="2" fontId="0" fillId="0" borderId="2" xfId="0" applyNumberFormat="1" applyBorder="1"/>
    <xf numFmtId="0" fontId="0" fillId="0" borderId="6" xfId="0" applyBorder="1" applyAlignment="1" applyProtection="1">
      <alignment horizontal="center"/>
      <protection locked="0"/>
    </xf>
    <xf numFmtId="2" fontId="0" fillId="0" borderId="10" xfId="0" applyNumberFormat="1" applyBorder="1"/>
    <xf numFmtId="0" fontId="0" fillId="0" borderId="7" xfId="0" applyBorder="1"/>
    <xf numFmtId="0" fontId="0" fillId="0" borderId="14" xfId="0" applyBorder="1"/>
    <xf numFmtId="0" fontId="0" fillId="0" borderId="20" xfId="0" applyBorder="1"/>
    <xf numFmtId="2" fontId="0" fillId="0" borderId="21" xfId="0" applyNumberFormat="1" applyBorder="1"/>
    <xf numFmtId="0" fontId="0" fillId="0" borderId="22" xfId="0" applyBorder="1"/>
    <xf numFmtId="2" fontId="0" fillId="0" borderId="23" xfId="0" applyNumberFormat="1" applyBorder="1"/>
    <xf numFmtId="0" fontId="0" fillId="0" borderId="7" xfId="0" applyBorder="1" applyProtection="1">
      <protection locked="0"/>
    </xf>
    <xf numFmtId="0" fontId="0" fillId="0" borderId="15" xfId="0" applyBorder="1"/>
    <xf numFmtId="0" fontId="0" fillId="0" borderId="16" xfId="0" applyBorder="1"/>
    <xf numFmtId="2" fontId="0" fillId="0" borderId="7" xfId="0" applyNumberFormat="1" applyBorder="1"/>
    <xf numFmtId="2" fontId="0" fillId="0" borderId="6" xfId="0" applyNumberFormat="1" applyBorder="1"/>
    <xf numFmtId="0" fontId="0" fillId="0" borderId="17" xfId="0" applyBorder="1"/>
    <xf numFmtId="2" fontId="0" fillId="0" borderId="18" xfId="0" applyNumberFormat="1" applyBorder="1"/>
    <xf numFmtId="0" fontId="16" fillId="0" borderId="7" xfId="0" applyFont="1" applyBorder="1" applyAlignment="1">
      <alignment horizontal="center" vertical="center"/>
    </xf>
    <xf numFmtId="0" fontId="16" fillId="0" borderId="7" xfId="0" applyFont="1" applyBorder="1" applyAlignment="1">
      <alignment horizontal="center" wrapText="1"/>
    </xf>
    <xf numFmtId="0" fontId="16" fillId="0" borderId="7" xfId="0" applyFont="1" applyBorder="1"/>
    <xf numFmtId="0" fontId="16" fillId="0" borderId="7" xfId="0" applyFont="1" applyBorder="1" applyAlignment="1">
      <alignment vertical="center"/>
    </xf>
    <xf numFmtId="2" fontId="16" fillId="0" borderId="7" xfId="0" applyNumberFormat="1" applyFont="1" applyBorder="1" applyAlignment="1">
      <alignment vertical="center"/>
    </xf>
    <xf numFmtId="2" fontId="9" fillId="0" borderId="9" xfId="0" applyNumberFormat="1" applyFont="1" applyBorder="1"/>
    <xf numFmtId="2" fontId="0" fillId="0" borderId="24" xfId="0" applyNumberFormat="1" applyBorder="1"/>
    <xf numFmtId="0" fontId="0" fillId="0" borderId="24" xfId="0" applyBorder="1"/>
    <xf numFmtId="0" fontId="0" fillId="0" borderId="6" xfId="0"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pplyProtection="1">
      <alignment horizontal="center" vertical="center"/>
      <protection locked="0"/>
    </xf>
    <xf numFmtId="0" fontId="15" fillId="0" borderId="12" xfId="1" applyFont="1" applyFill="1" applyBorder="1" applyAlignment="1" applyProtection="1">
      <alignment horizontal="center" vertical="center" wrapText="1"/>
    </xf>
    <xf numFmtId="2" fontId="9" fillId="0" borderId="28" xfId="0" applyNumberFormat="1" applyFont="1" applyBorder="1"/>
    <xf numFmtId="2" fontId="9" fillId="0" borderId="9" xfId="0" applyNumberFormat="1" applyFont="1" applyBorder="1" applyAlignment="1">
      <alignment vertical="center"/>
    </xf>
    <xf numFmtId="0" fontId="17" fillId="0" borderId="3" xfId="0" applyFont="1" applyBorder="1"/>
    <xf numFmtId="0" fontId="18" fillId="0" borderId="15" xfId="0" applyFont="1" applyBorder="1"/>
    <xf numFmtId="0" fontId="19" fillId="0" borderId="15" xfId="0" applyFont="1" applyBorder="1"/>
    <xf numFmtId="0" fontId="18" fillId="0" borderId="0" xfId="0" applyFont="1"/>
    <xf numFmtId="0" fontId="18" fillId="0" borderId="15" xfId="0" applyFont="1" applyBorder="1" applyAlignment="1">
      <alignment vertical="center" wrapText="1"/>
    </xf>
    <xf numFmtId="0" fontId="18" fillId="0" borderId="15" xfId="0" applyFont="1" applyBorder="1" applyAlignment="1">
      <alignment horizontal="center" vertical="center"/>
    </xf>
    <xf numFmtId="0" fontId="18" fillId="0" borderId="15" xfId="0" applyFont="1" applyBorder="1" applyAlignment="1">
      <alignment wrapText="1"/>
    </xf>
    <xf numFmtId="2" fontId="18" fillId="0" borderId="9" xfId="0" applyNumberFormat="1" applyFont="1" applyBorder="1"/>
    <xf numFmtId="0" fontId="9" fillId="0" borderId="6" xfId="0" applyFont="1" applyBorder="1" applyAlignment="1">
      <alignment wrapText="1"/>
    </xf>
    <xf numFmtId="0" fontId="21" fillId="0" borderId="0" xfId="0" applyFont="1"/>
    <xf numFmtId="2" fontId="0" fillId="0" borderId="3" xfId="0" applyNumberFormat="1" applyBorder="1"/>
    <xf numFmtId="2" fontId="0" fillId="0" borderId="14" xfId="0" applyNumberFormat="1" applyBorder="1"/>
    <xf numFmtId="2" fontId="0" fillId="0" borderId="12" xfId="0" applyNumberFormat="1" applyBorder="1"/>
    <xf numFmtId="2" fontId="0" fillId="0" borderId="36" xfId="0" applyNumberFormat="1" applyBorder="1"/>
    <xf numFmtId="2" fontId="0" fillId="0" borderId="8" xfId="0" applyNumberFormat="1" applyBorder="1"/>
    <xf numFmtId="2" fontId="0" fillId="0" borderId="16" xfId="0" applyNumberFormat="1" applyBorder="1"/>
    <xf numFmtId="0" fontId="17" fillId="0" borderId="10" xfId="0" applyFont="1" applyBorder="1" applyAlignment="1">
      <alignment horizontal="centerContinuous" vertical="center"/>
    </xf>
    <xf numFmtId="0" fontId="17" fillId="0" borderId="3" xfId="0" applyFont="1" applyBorder="1" applyAlignment="1">
      <alignment horizontal="centerContinuous" vertical="center"/>
    </xf>
    <xf numFmtId="0" fontId="17" fillId="0" borderId="25" xfId="0" applyFont="1" applyBorder="1"/>
    <xf numFmtId="2" fontId="9" fillId="0" borderId="35" xfId="0" applyNumberFormat="1" applyFont="1" applyBorder="1"/>
    <xf numFmtId="0" fontId="11" fillId="3" borderId="37" xfId="0" applyFont="1" applyFill="1" applyBorder="1" applyAlignment="1">
      <alignment vertical="top" wrapText="1"/>
    </xf>
    <xf numFmtId="2" fontId="11" fillId="3" borderId="38" xfId="0" applyNumberFormat="1" applyFont="1" applyFill="1" applyBorder="1" applyAlignment="1">
      <alignment horizontal="center" vertical="center" wrapText="1"/>
    </xf>
    <xf numFmtId="0" fontId="10" fillId="3" borderId="39" xfId="0" applyFont="1" applyFill="1" applyBorder="1" applyAlignment="1">
      <alignment horizontal="left" vertical="top" wrapText="1" indent="2"/>
    </xf>
    <xf numFmtId="2" fontId="11" fillId="3" borderId="26" xfId="0" applyNumberFormat="1" applyFont="1" applyFill="1" applyBorder="1" applyAlignment="1">
      <alignment horizontal="center" vertical="center" wrapText="1"/>
    </xf>
    <xf numFmtId="0" fontId="10" fillId="3" borderId="39" xfId="0" applyFont="1" applyFill="1" applyBorder="1" applyAlignment="1">
      <alignment horizontal="left" vertical="top" wrapText="1" indent="4"/>
    </xf>
    <xf numFmtId="2" fontId="10" fillId="3" borderId="26" xfId="0" applyNumberFormat="1" applyFont="1" applyFill="1" applyBorder="1" applyAlignment="1">
      <alignment horizontal="center" vertical="center" wrapText="1"/>
    </xf>
    <xf numFmtId="0" fontId="11" fillId="3" borderId="39" xfId="0" applyFont="1" applyFill="1" applyBorder="1" applyAlignment="1">
      <alignment vertical="top" wrapText="1"/>
    </xf>
    <xf numFmtId="0" fontId="11" fillId="3" borderId="39" xfId="0" applyFont="1" applyFill="1" applyBorder="1" applyAlignment="1">
      <alignment horizontal="left" vertical="top" wrapText="1" indent="2"/>
    </xf>
    <xf numFmtId="2" fontId="10" fillId="3" borderId="40" xfId="0" applyNumberFormat="1" applyFont="1" applyFill="1" applyBorder="1" applyAlignment="1">
      <alignment horizontal="center" vertical="center" wrapText="1"/>
    </xf>
    <xf numFmtId="0" fontId="11" fillId="3" borderId="3" xfId="0" applyFont="1" applyFill="1" applyBorder="1" applyAlignment="1">
      <alignment vertical="top" wrapText="1"/>
    </xf>
    <xf numFmtId="0" fontId="11" fillId="3" borderId="25" xfId="0" applyFont="1" applyFill="1" applyBorder="1" applyAlignment="1">
      <alignment horizontal="center" vertical="center" wrapText="1"/>
    </xf>
    <xf numFmtId="2" fontId="11" fillId="3" borderId="35" xfId="0" applyNumberFormat="1" applyFont="1" applyFill="1" applyBorder="1" applyAlignment="1">
      <alignment horizontal="center" vertical="center" wrapText="1"/>
    </xf>
    <xf numFmtId="0" fontId="5" fillId="3" borderId="37" xfId="0" applyFont="1" applyFill="1" applyBorder="1" applyAlignment="1">
      <alignment vertical="top" wrapText="1"/>
    </xf>
    <xf numFmtId="0" fontId="12" fillId="3" borderId="41" xfId="0" applyFont="1" applyFill="1" applyBorder="1" applyAlignment="1">
      <alignment horizontal="center" vertical="top" wrapText="1"/>
    </xf>
    <xf numFmtId="0" fontId="11" fillId="3" borderId="42" xfId="0" applyFont="1" applyFill="1" applyBorder="1" applyAlignment="1">
      <alignment horizontal="center" vertical="center" wrapText="1"/>
    </xf>
    <xf numFmtId="2" fontId="11" fillId="3" borderId="43" xfId="0" applyNumberFormat="1" applyFont="1" applyFill="1" applyBorder="1" applyAlignment="1">
      <alignment horizontal="center" vertical="center" wrapText="1"/>
    </xf>
    <xf numFmtId="0" fontId="22" fillId="3" borderId="44" xfId="0" applyFont="1" applyFill="1" applyBorder="1" applyAlignment="1">
      <alignment vertical="top" wrapText="1"/>
    </xf>
    <xf numFmtId="0" fontId="11" fillId="3" borderId="45" xfId="0" applyFont="1" applyFill="1" applyBorder="1" applyAlignment="1">
      <alignment horizontal="center" vertical="center" wrapText="1"/>
    </xf>
    <xf numFmtId="2" fontId="11" fillId="3" borderId="46" xfId="0" applyNumberFormat="1" applyFont="1" applyFill="1" applyBorder="1" applyAlignment="1">
      <alignment horizontal="center" vertical="center" wrapText="1"/>
    </xf>
    <xf numFmtId="0" fontId="23" fillId="3" borderId="13" xfId="0" applyFont="1" applyFill="1" applyBorder="1" applyAlignment="1">
      <alignment vertical="top" wrapText="1"/>
    </xf>
    <xf numFmtId="0" fontId="23" fillId="3" borderId="47" xfId="0" applyFont="1" applyFill="1" applyBorder="1" applyAlignment="1">
      <alignment horizontal="center" vertical="center" wrapText="1"/>
    </xf>
    <xf numFmtId="2" fontId="11" fillId="3" borderId="48" xfId="0" applyNumberFormat="1" applyFont="1" applyFill="1" applyBorder="1" applyAlignment="1">
      <alignment horizontal="center" vertical="center" wrapText="1"/>
    </xf>
    <xf numFmtId="0" fontId="10" fillId="3" borderId="49" xfId="0" applyFont="1" applyFill="1" applyBorder="1" applyAlignment="1">
      <alignment horizontal="left" vertical="top" wrapText="1" indent="4"/>
    </xf>
    <xf numFmtId="0" fontId="10" fillId="3" borderId="37" xfId="0" applyFont="1" applyFill="1" applyBorder="1" applyAlignment="1">
      <alignment horizontal="left" vertical="top" wrapText="1" indent="4"/>
    </xf>
    <xf numFmtId="2" fontId="10" fillId="3" borderId="38" xfId="0" applyNumberFormat="1"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5" fillId="3" borderId="3" xfId="0" applyFont="1" applyFill="1" applyBorder="1" applyAlignment="1">
      <alignment vertical="top" wrapText="1"/>
    </xf>
    <xf numFmtId="0" fontId="10" fillId="3" borderId="55" xfId="0" applyFont="1" applyFill="1" applyBorder="1" applyAlignment="1">
      <alignment horizontal="left" vertical="top" wrapText="1" indent="4"/>
    </xf>
    <xf numFmtId="0" fontId="10" fillId="3" borderId="56" xfId="0" applyFont="1" applyFill="1" applyBorder="1" applyAlignment="1">
      <alignment horizontal="left" vertical="top" wrapText="1" indent="4"/>
    </xf>
    <xf numFmtId="0" fontId="23" fillId="3" borderId="25" xfId="0" applyFont="1" applyFill="1" applyBorder="1" applyAlignment="1">
      <alignment horizontal="center" vertical="center" wrapText="1"/>
    </xf>
    <xf numFmtId="0" fontId="10" fillId="3" borderId="37" xfId="0" applyFont="1" applyFill="1" applyBorder="1" applyAlignment="1">
      <alignment horizontal="left" vertical="top" wrapText="1" indent="2"/>
    </xf>
    <xf numFmtId="0" fontId="15" fillId="0" borderId="6" xfId="1" applyFont="1" applyFill="1" applyBorder="1" applyAlignment="1" applyProtection="1">
      <alignment horizontal="center"/>
      <protection locked="0"/>
    </xf>
    <xf numFmtId="0" fontId="13" fillId="0" borderId="6" xfId="0" applyFont="1" applyBorder="1" applyProtection="1">
      <protection locked="0"/>
    </xf>
    <xf numFmtId="2" fontId="10" fillId="3" borderId="24" xfId="0" applyNumberFormat="1" applyFont="1" applyFill="1" applyBorder="1" applyAlignment="1">
      <alignment horizontal="center" vertical="center" wrapText="1"/>
    </xf>
    <xf numFmtId="2" fontId="10" fillId="3" borderId="17" xfId="0" applyNumberFormat="1" applyFont="1" applyFill="1" applyBorder="1" applyAlignment="1">
      <alignment horizontal="center" vertical="center" wrapText="1"/>
    </xf>
    <xf numFmtId="2" fontId="10" fillId="3" borderId="6" xfId="0" applyNumberFormat="1" applyFont="1" applyFill="1" applyBorder="1" applyAlignment="1">
      <alignment horizontal="center" vertical="center" wrapText="1"/>
    </xf>
    <xf numFmtId="0" fontId="11" fillId="3" borderId="36" xfId="0" applyFont="1" applyFill="1" applyBorder="1" applyAlignment="1">
      <alignment horizontal="center" vertical="center" wrapText="1"/>
    </xf>
    <xf numFmtId="2" fontId="10" fillId="3" borderId="10" xfId="0" applyNumberFormat="1" applyFont="1" applyFill="1" applyBorder="1" applyAlignment="1">
      <alignment horizontal="center" vertical="center" wrapText="1"/>
    </xf>
    <xf numFmtId="2" fontId="11" fillId="3" borderId="2" xfId="0" applyNumberFormat="1" applyFont="1" applyFill="1" applyBorder="1" applyAlignment="1">
      <alignment horizontal="center" vertical="center" wrapText="1"/>
    </xf>
    <xf numFmtId="0" fontId="10" fillId="3" borderId="14" xfId="0" applyFont="1" applyFill="1" applyBorder="1" applyAlignment="1">
      <alignment horizontal="center" vertical="center" wrapText="1"/>
    </xf>
    <xf numFmtId="2" fontId="10" fillId="3" borderId="7" xfId="0" applyNumberFormat="1" applyFont="1" applyFill="1" applyBorder="1" applyAlignment="1">
      <alignment horizontal="center" vertical="center" wrapText="1"/>
    </xf>
    <xf numFmtId="2" fontId="11" fillId="3" borderId="14" xfId="0" applyNumberFormat="1" applyFont="1" applyFill="1" applyBorder="1" applyAlignment="1">
      <alignment horizontal="center" vertical="center" wrapText="1"/>
    </xf>
    <xf numFmtId="2" fontId="9" fillId="0" borderId="35" xfId="0" applyNumberFormat="1" applyFont="1" applyBorder="1" applyAlignment="1">
      <alignment vertical="center"/>
    </xf>
    <xf numFmtId="2" fontId="9" fillId="0" borderId="11" xfId="0" applyNumberFormat="1" applyFont="1" applyBorder="1"/>
    <xf numFmtId="2" fontId="9" fillId="0" borderId="57" xfId="0" applyNumberFormat="1" applyFont="1" applyBorder="1"/>
    <xf numFmtId="2" fontId="14" fillId="0" borderId="9" xfId="1" applyNumberFormat="1" applyFont="1" applyFill="1" applyBorder="1"/>
    <xf numFmtId="2" fontId="9" fillId="0" borderId="2" xfId="0" applyNumberFormat="1" applyFont="1" applyBorder="1" applyAlignment="1">
      <alignment horizontal="right" vertical="center"/>
    </xf>
    <xf numFmtId="0" fontId="18" fillId="0" borderId="15" xfId="0" applyFont="1" applyBorder="1" applyAlignment="1">
      <alignment horizontal="center"/>
    </xf>
    <xf numFmtId="0" fontId="15" fillId="0" borderId="10" xfId="1" applyFont="1" applyFill="1" applyBorder="1" applyProtection="1"/>
    <xf numFmtId="0" fontId="15" fillId="0" borderId="17" xfId="1" applyFont="1" applyFill="1" applyBorder="1" applyProtection="1"/>
    <xf numFmtId="2" fontId="11" fillId="3" borderId="50" xfId="0" applyNumberFormat="1" applyFont="1" applyFill="1" applyBorder="1" applyAlignment="1">
      <alignment horizontal="center" vertical="center" wrapText="1"/>
    </xf>
    <xf numFmtId="2" fontId="11" fillId="3" borderId="6" xfId="0" applyNumberFormat="1" applyFont="1" applyFill="1" applyBorder="1" applyAlignment="1">
      <alignment horizontal="center" vertical="center" wrapText="1"/>
    </xf>
    <xf numFmtId="2" fontId="11" fillId="3" borderId="10" xfId="0" applyNumberFormat="1" applyFont="1" applyFill="1" applyBorder="1" applyAlignment="1">
      <alignment horizontal="center" vertical="center" wrapText="1"/>
    </xf>
    <xf numFmtId="2" fontId="11" fillId="3" borderId="7" xfId="0" applyNumberFormat="1" applyFont="1" applyFill="1" applyBorder="1" applyAlignment="1">
      <alignment horizontal="center" vertical="center" wrapText="1"/>
    </xf>
    <xf numFmtId="2" fontId="11" fillId="3" borderId="27" xfId="0" applyNumberFormat="1" applyFont="1" applyFill="1" applyBorder="1" applyAlignment="1">
      <alignment horizontal="center" vertical="center" wrapText="1"/>
    </xf>
    <xf numFmtId="0" fontId="0" fillId="0" borderId="6" xfId="0" applyBorder="1" applyAlignment="1">
      <alignment vertical="top"/>
    </xf>
    <xf numFmtId="0" fontId="0" fillId="0" borderId="6" xfId="0" applyBorder="1" applyAlignment="1">
      <alignment vertical="top" wrapText="1"/>
    </xf>
    <xf numFmtId="2" fontId="0" fillId="0" borderId="35" xfId="0" applyNumberFormat="1" applyBorder="1"/>
    <xf numFmtId="2" fontId="10" fillId="3" borderId="21" xfId="0" applyNumberFormat="1" applyFont="1" applyFill="1" applyBorder="1" applyAlignment="1">
      <alignment horizontal="center" vertical="center" wrapText="1"/>
    </xf>
    <xf numFmtId="2" fontId="10" fillId="3" borderId="23" xfId="0" applyNumberFormat="1" applyFont="1" applyFill="1" applyBorder="1" applyAlignment="1">
      <alignment horizontal="center" vertical="center" wrapText="1"/>
    </xf>
    <xf numFmtId="0" fontId="0" fillId="0" borderId="6" xfId="0" applyBorder="1" applyAlignment="1">
      <alignment horizontal="left" indent="4"/>
    </xf>
    <xf numFmtId="0" fontId="20" fillId="0" borderId="6" xfId="0" applyFont="1" applyBorder="1" applyAlignment="1">
      <alignment horizontal="left" indent="4"/>
    </xf>
    <xf numFmtId="0" fontId="20" fillId="0" borderId="10" xfId="0" applyFont="1" applyBorder="1" applyAlignment="1">
      <alignment horizontal="left" indent="4"/>
    </xf>
    <xf numFmtId="0" fontId="20" fillId="0" borderId="7" xfId="0" applyFont="1" applyBorder="1" applyAlignment="1">
      <alignment horizontal="left" indent="4"/>
    </xf>
    <xf numFmtId="0" fontId="0" fillId="0" borderId="10" xfId="0" applyBorder="1" applyAlignment="1">
      <alignment horizontal="left" indent="4"/>
    </xf>
    <xf numFmtId="0" fontId="17" fillId="0" borderId="0" xfId="0" applyFont="1" applyAlignment="1">
      <alignment horizontal="center"/>
    </xf>
    <xf numFmtId="2" fontId="0" fillId="0" borderId="0" xfId="0" applyNumberFormat="1"/>
    <xf numFmtId="0" fontId="0" fillId="0" borderId="2" xfId="0" applyBorder="1"/>
    <xf numFmtId="0" fontId="24" fillId="0" borderId="7" xfId="0" applyFont="1" applyBorder="1" applyAlignment="1">
      <alignment horizontal="center" vertical="center" wrapText="1"/>
    </xf>
    <xf numFmtId="2" fontId="24" fillId="0" borderId="7" xfId="0" applyNumberFormat="1" applyFont="1" applyBorder="1" applyAlignment="1">
      <alignment horizontal="center" vertical="center" wrapText="1"/>
    </xf>
    <xf numFmtId="0" fontId="0" fillId="0" borderId="10" xfId="0" applyBorder="1" applyAlignment="1">
      <alignment vertical="top"/>
    </xf>
    <xf numFmtId="0" fontId="0" fillId="0" borderId="10" xfId="0" applyBorder="1" applyAlignment="1">
      <alignment horizontal="center"/>
    </xf>
    <xf numFmtId="0" fontId="0" fillId="0" borderId="6" xfId="0" applyBorder="1" applyAlignment="1" applyProtection="1">
      <alignment vertical="top"/>
      <protection locked="0"/>
    </xf>
    <xf numFmtId="0" fontId="0" fillId="0" borderId="7" xfId="0" applyBorder="1" applyAlignment="1" applyProtection="1">
      <alignment vertical="top"/>
      <protection locked="0"/>
    </xf>
    <xf numFmtId="0" fontId="0" fillId="0" borderId="7" xfId="0" applyBorder="1" applyAlignment="1" applyProtection="1">
      <alignment horizontal="center"/>
      <protection locked="0"/>
    </xf>
    <xf numFmtId="0" fontId="0" fillId="0" borderId="15" xfId="0" applyBorder="1" applyAlignment="1">
      <alignment horizontal="left"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vertical="center"/>
    </xf>
    <xf numFmtId="0" fontId="0" fillId="0" borderId="59" xfId="0" applyBorder="1"/>
    <xf numFmtId="0" fontId="0" fillId="0" borderId="10" xfId="0" applyBorder="1" applyProtection="1">
      <protection locked="0"/>
    </xf>
    <xf numFmtId="0" fontId="0" fillId="0" borderId="20" xfId="0" applyBorder="1" applyAlignment="1">
      <alignment vertical="top"/>
    </xf>
    <xf numFmtId="0" fontId="0" fillId="0" borderId="24" xfId="0" applyBorder="1" applyAlignment="1">
      <alignment vertical="center"/>
    </xf>
    <xf numFmtId="0" fontId="0" fillId="0" borderId="47" xfId="0" applyBorder="1" applyAlignment="1">
      <alignment vertical="top"/>
    </xf>
    <xf numFmtId="0" fontId="0" fillId="0" borderId="17" xfId="0" applyBorder="1" applyAlignment="1">
      <alignment vertical="center"/>
    </xf>
    <xf numFmtId="0" fontId="0" fillId="0" borderId="10" xfId="0" applyBorder="1" applyAlignment="1">
      <alignment horizontal="center" wrapText="1"/>
    </xf>
    <xf numFmtId="0" fontId="0" fillId="0" borderId="6" xfId="0" applyBorder="1" applyAlignment="1">
      <alignment horizontal="center"/>
    </xf>
    <xf numFmtId="2" fontId="0" fillId="0" borderId="9" xfId="0" applyNumberFormat="1" applyBorder="1"/>
    <xf numFmtId="0" fontId="0" fillId="0" borderId="3" xfId="0" applyBorder="1" applyAlignment="1">
      <alignment vertical="center"/>
    </xf>
    <xf numFmtId="0" fontId="8" fillId="0" borderId="6" xfId="1" applyFill="1" applyBorder="1" applyAlignment="1">
      <alignment horizontal="center"/>
    </xf>
    <xf numFmtId="0" fontId="8" fillId="0" borderId="6" xfId="1" applyFill="1" applyBorder="1" applyAlignment="1">
      <alignment horizontal="center" vertical="center"/>
    </xf>
    <xf numFmtId="0" fontId="0" fillId="0" borderId="16" xfId="0" applyBorder="1" applyAlignment="1">
      <alignment horizontal="right"/>
    </xf>
    <xf numFmtId="0" fontId="0" fillId="0" borderId="17" xfId="0" applyBorder="1" applyProtection="1">
      <protection locked="0"/>
    </xf>
    <xf numFmtId="2" fontId="0" fillId="0" borderId="17" xfId="0" applyNumberFormat="1" applyBorder="1"/>
    <xf numFmtId="0" fontId="0" fillId="0" borderId="0" xfId="0" applyAlignment="1">
      <alignment horizontal="left"/>
    </xf>
    <xf numFmtId="0" fontId="0" fillId="0" borderId="0" xfId="0" applyAlignment="1">
      <alignment horizontal="right" vertical="center"/>
    </xf>
    <xf numFmtId="0" fontId="0" fillId="0" borderId="2" xfId="0" applyBorder="1" applyAlignment="1">
      <alignment horizontal="center" vertical="center"/>
    </xf>
    <xf numFmtId="2" fontId="0" fillId="0" borderId="0" xfId="0" applyNumberFormat="1" applyAlignment="1">
      <alignment horizontal="center" vertical="center"/>
    </xf>
    <xf numFmtId="0" fontId="24" fillId="0" borderId="7" xfId="0" applyFont="1" applyBorder="1" applyAlignment="1">
      <alignment horizontal="center" vertical="center"/>
    </xf>
    <xf numFmtId="0" fontId="24" fillId="0" borderId="7" xfId="0" applyFont="1" applyBorder="1"/>
    <xf numFmtId="2" fontId="24" fillId="0" borderId="7" xfId="0" applyNumberFormat="1" applyFont="1" applyBorder="1" applyAlignment="1">
      <alignment horizontal="center" vertical="center"/>
    </xf>
    <xf numFmtId="0" fontId="0" fillId="0" borderId="31" xfId="0" applyBorder="1"/>
    <xf numFmtId="0" fontId="0" fillId="0" borderId="29" xfId="0" applyBorder="1"/>
    <xf numFmtId="0" fontId="0" fillId="0" borderId="6" xfId="0" applyBorder="1" applyAlignment="1">
      <alignment horizontal="left" wrapText="1" indent="4"/>
    </xf>
    <xf numFmtId="0" fontId="0" fillId="0" borderId="30" xfId="0" applyBorder="1"/>
    <xf numFmtId="0" fontId="0" fillId="0" borderId="27" xfId="0" applyBorder="1"/>
    <xf numFmtId="0" fontId="0" fillId="0" borderId="12" xfId="0" applyBorder="1" applyAlignment="1">
      <alignment horizontal="center" vertical="center" wrapText="1"/>
    </xf>
    <xf numFmtId="0" fontId="0" fillId="0" borderId="29" xfId="0" applyBorder="1" applyProtection="1">
      <protection locked="0"/>
    </xf>
    <xf numFmtId="0" fontId="8" fillId="0" borderId="6" xfId="1" applyFill="1" applyBorder="1" applyAlignment="1">
      <alignment horizontal="center" wrapText="1"/>
    </xf>
    <xf numFmtId="0" fontId="0" fillId="0" borderId="32" xfId="0" applyBorder="1"/>
    <xf numFmtId="0" fontId="0" fillId="0" borderId="33" xfId="0" applyBorder="1"/>
    <xf numFmtId="0" fontId="0" fillId="0" borderId="6" xfId="0" applyBorder="1" applyAlignment="1">
      <alignment wrapText="1"/>
    </xf>
    <xf numFmtId="0" fontId="0" fillId="0" borderId="6" xfId="0" applyBorder="1" applyAlignment="1">
      <alignment horizontal="center" vertical="center" wrapText="1"/>
    </xf>
    <xf numFmtId="2" fontId="0" fillId="0" borderId="31" xfId="0" applyNumberFormat="1" applyBorder="1"/>
    <xf numFmtId="0" fontId="0" fillId="0" borderId="25" xfId="0" applyBorder="1"/>
    <xf numFmtId="0" fontId="0" fillId="0" borderId="0" xfId="0" applyAlignment="1">
      <alignment wrapText="1"/>
    </xf>
    <xf numFmtId="0" fontId="0" fillId="0" borderId="64" xfId="0" applyBorder="1" applyAlignment="1" applyProtection="1">
      <alignment horizontal="center" vertical="center"/>
      <protection locked="0"/>
    </xf>
    <xf numFmtId="0" fontId="0" fillId="0" borderId="66" xfId="0" applyBorder="1" applyAlignment="1" applyProtection="1">
      <alignment horizontal="center"/>
      <protection locked="0"/>
    </xf>
    <xf numFmtId="2" fontId="0" fillId="0" borderId="65" xfId="0" applyNumberFormat="1" applyBorder="1" applyAlignment="1">
      <alignment horizontal="center"/>
    </xf>
    <xf numFmtId="0" fontId="0" fillId="0" borderId="16" xfId="0" applyBorder="1" applyAlignment="1">
      <alignment horizontal="center"/>
    </xf>
    <xf numFmtId="0" fontId="19" fillId="0" borderId="0" xfId="0" applyFont="1" applyAlignment="1">
      <alignment horizontal="left"/>
    </xf>
    <xf numFmtId="0" fontId="19" fillId="0" borderId="0" xfId="0" applyFont="1"/>
    <xf numFmtId="0" fontId="0" fillId="0" borderId="10" xfId="0" applyBorder="1" applyAlignment="1">
      <alignment horizontal="left" wrapText="1" indent="4"/>
    </xf>
    <xf numFmtId="0" fontId="28" fillId="3" borderId="39" xfId="0" applyFont="1" applyFill="1" applyBorder="1" applyAlignment="1">
      <alignment horizontal="left" vertical="top" wrapText="1" indent="4"/>
    </xf>
    <xf numFmtId="0" fontId="29" fillId="3" borderId="37" xfId="0" applyFont="1" applyFill="1" applyBorder="1" applyAlignment="1">
      <alignment vertical="top" wrapText="1"/>
    </xf>
    <xf numFmtId="0" fontId="29" fillId="3" borderId="39" xfId="0" applyFont="1" applyFill="1" applyBorder="1" applyAlignment="1">
      <alignment vertical="top" wrapText="1"/>
    </xf>
    <xf numFmtId="0" fontId="29" fillId="3" borderId="39" xfId="0" applyFont="1" applyFill="1" applyBorder="1" applyAlignment="1">
      <alignment horizontal="left" vertical="top" wrapText="1" indent="2"/>
    </xf>
    <xf numFmtId="0" fontId="28" fillId="3" borderId="39" xfId="0" applyFont="1" applyFill="1" applyBorder="1" applyAlignment="1">
      <alignment horizontal="left" vertical="top" wrapText="1" indent="2"/>
    </xf>
    <xf numFmtId="0" fontId="28" fillId="3" borderId="49" xfId="0" applyFont="1" applyFill="1" applyBorder="1" applyAlignment="1">
      <alignment horizontal="left" vertical="top" wrapText="1" indent="4"/>
    </xf>
    <xf numFmtId="0" fontId="29" fillId="3" borderId="3" xfId="0" applyFont="1" applyFill="1" applyBorder="1" applyAlignment="1">
      <alignment vertical="top" wrapText="1"/>
    </xf>
    <xf numFmtId="0" fontId="28" fillId="0" borderId="6" xfId="0" applyFont="1" applyBorder="1" applyAlignment="1">
      <alignment horizontal="left" indent="2"/>
    </xf>
    <xf numFmtId="0" fontId="28" fillId="0" borderId="6" xfId="0" applyFont="1" applyBorder="1" applyAlignment="1">
      <alignment horizontal="left" indent="3"/>
    </xf>
    <xf numFmtId="0" fontId="28" fillId="0" borderId="7" xfId="0" applyFont="1" applyBorder="1" applyAlignment="1">
      <alignment horizontal="left" indent="3"/>
    </xf>
    <xf numFmtId="0" fontId="28" fillId="0" borderId="0" xfId="0" applyFont="1" applyAlignment="1">
      <alignment horizontal="left" indent="2"/>
    </xf>
    <xf numFmtId="0" fontId="15" fillId="0" borderId="6" xfId="0" applyFont="1" applyBorder="1"/>
    <xf numFmtId="0" fontId="15" fillId="0" borderId="6" xfId="0" applyFont="1" applyBorder="1" applyProtection="1">
      <protection locked="0"/>
    </xf>
    <xf numFmtId="0" fontId="15" fillId="0" borderId="6" xfId="1" applyFont="1" applyFill="1" applyBorder="1" applyAlignment="1" applyProtection="1">
      <alignment wrapText="1"/>
    </xf>
    <xf numFmtId="0" fontId="15" fillId="0" borderId="6" xfId="0" applyFont="1" applyBorder="1" applyAlignment="1">
      <alignment horizontal="left" indent="4"/>
    </xf>
    <xf numFmtId="0" fontId="15" fillId="0" borderId="6" xfId="0" applyFont="1" applyBorder="1" applyAlignment="1">
      <alignment horizontal="left" wrapText="1" indent="4"/>
    </xf>
    <xf numFmtId="0" fontId="32" fillId="0" borderId="15" xfId="0" applyFont="1" applyBorder="1" applyAlignment="1">
      <alignment wrapText="1"/>
    </xf>
    <xf numFmtId="0" fontId="14" fillId="0" borderId="6" xfId="0" applyFont="1" applyBorder="1"/>
    <xf numFmtId="0" fontId="15" fillId="0" borderId="7" xfId="0" applyFont="1" applyBorder="1" applyAlignment="1">
      <alignment horizontal="left" indent="4"/>
    </xf>
    <xf numFmtId="0" fontId="14" fillId="0" borderId="6" xfId="0" applyFont="1" applyBorder="1" applyAlignment="1">
      <alignment horizontal="left" indent="4"/>
    </xf>
    <xf numFmtId="0" fontId="14" fillId="0" borderId="6" xfId="0" applyFont="1" applyBorder="1" applyAlignment="1">
      <alignment wrapText="1"/>
    </xf>
    <xf numFmtId="0" fontId="0" fillId="0" borderId="10" xfId="0" applyBorder="1" applyAlignment="1" applyProtection="1">
      <alignment vertical="top"/>
      <protection locked="0"/>
    </xf>
    <xf numFmtId="0" fontId="13" fillId="0" borderId="29" xfId="0" applyFont="1" applyBorder="1"/>
    <xf numFmtId="0" fontId="13" fillId="0" borderId="7" xfId="0" applyFont="1" applyBorder="1"/>
    <xf numFmtId="0" fontId="13" fillId="0" borderId="0" xfId="0" applyFont="1"/>
    <xf numFmtId="2" fontId="10" fillId="3" borderId="67" xfId="0" applyNumberFormat="1" applyFont="1" applyFill="1" applyBorder="1" applyAlignment="1">
      <alignment horizontal="center" vertical="center" wrapText="1"/>
    </xf>
    <xf numFmtId="0" fontId="28" fillId="3" borderId="6" xfId="0" applyFont="1" applyFill="1" applyBorder="1" applyAlignment="1">
      <alignment horizontal="left" vertical="top" wrapText="1" indent="4"/>
    </xf>
    <xf numFmtId="0" fontId="28" fillId="3" borderId="17" xfId="0" applyFont="1" applyFill="1" applyBorder="1" applyAlignment="1">
      <alignment horizontal="left" vertical="top" wrapText="1" indent="4"/>
    </xf>
    <xf numFmtId="0" fontId="10" fillId="0" borderId="0" xfId="0" applyFont="1" applyAlignment="1" applyProtection="1">
      <alignment vertical="center" wrapText="1"/>
      <protection locked="0"/>
    </xf>
    <xf numFmtId="0" fontId="18" fillId="0" borderId="0" xfId="0" applyFont="1" applyAlignment="1">
      <alignment horizontal="center"/>
    </xf>
    <xf numFmtId="0" fontId="10" fillId="0" borderId="68" xfId="0" applyFont="1" applyBorder="1" applyAlignment="1" applyProtection="1">
      <alignment horizontal="center" vertical="center"/>
      <protection locked="0"/>
    </xf>
    <xf numFmtId="0" fontId="11" fillId="0" borderId="0" xfId="0" applyFont="1" applyAlignment="1">
      <alignment horizontal="center" vertical="center" wrapText="1"/>
    </xf>
    <xf numFmtId="15" fontId="0" fillId="0" borderId="0" xfId="0" applyNumberFormat="1" applyAlignment="1">
      <alignment horizontal="center" vertical="center"/>
    </xf>
    <xf numFmtId="2" fontId="36" fillId="4" borderId="73" xfId="0" applyNumberFormat="1" applyFont="1" applyFill="1" applyBorder="1" applyAlignment="1">
      <alignment horizontal="center" vertical="center" wrapText="1"/>
    </xf>
    <xf numFmtId="0" fontId="36" fillId="5" borderId="5" xfId="0" applyFont="1" applyFill="1" applyBorder="1" applyAlignment="1">
      <alignment horizontal="center" vertical="center" wrapText="1"/>
    </xf>
    <xf numFmtId="0" fontId="38" fillId="0" borderId="15" xfId="0" applyFont="1" applyBorder="1" applyAlignment="1">
      <alignment wrapText="1"/>
    </xf>
    <xf numFmtId="0" fontId="35" fillId="0" borderId="6" xfId="0" applyFont="1" applyBorder="1"/>
    <xf numFmtId="0" fontId="35" fillId="0" borderId="32" xfId="0" applyFont="1" applyBorder="1"/>
    <xf numFmtId="0" fontId="35" fillId="0" borderId="3" xfId="0" applyFont="1" applyBorder="1"/>
    <xf numFmtId="2" fontId="35" fillId="0" borderId="9" xfId="0" applyNumberFormat="1" applyFont="1" applyBorder="1"/>
    <xf numFmtId="0" fontId="28" fillId="3" borderId="22" xfId="0" applyFont="1" applyFill="1" applyBorder="1" applyAlignment="1">
      <alignment horizontal="left" vertical="top" wrapText="1" indent="4"/>
    </xf>
    <xf numFmtId="0" fontId="29" fillId="3" borderId="72" xfId="0" applyFont="1" applyFill="1" applyBorder="1" applyAlignment="1">
      <alignment horizontal="center" vertical="center" wrapText="1"/>
    </xf>
    <xf numFmtId="0" fontId="29" fillId="0" borderId="4" xfId="0" applyFont="1" applyBorder="1" applyAlignment="1">
      <alignment horizontal="center" vertical="center" wrapText="1"/>
    </xf>
    <xf numFmtId="2" fontId="29" fillId="4" borderId="74" xfId="0" applyNumberFormat="1" applyFont="1" applyFill="1" applyBorder="1" applyAlignment="1">
      <alignment horizontal="center" vertical="center" wrapText="1"/>
    </xf>
    <xf numFmtId="2" fontId="29" fillId="5" borderId="1" xfId="0" applyNumberFormat="1" applyFont="1" applyFill="1" applyBorder="1" applyAlignment="1">
      <alignment horizontal="center" vertical="center" wrapText="1"/>
    </xf>
    <xf numFmtId="2" fontId="28" fillId="3" borderId="26" xfId="0" applyNumberFormat="1" applyFont="1" applyFill="1" applyBorder="1" applyAlignment="1">
      <alignment horizontal="center" vertical="center" wrapText="1"/>
    </xf>
    <xf numFmtId="2" fontId="28" fillId="3" borderId="54" xfId="0" applyNumberFormat="1" applyFont="1" applyFill="1" applyBorder="1" applyAlignment="1">
      <alignment horizontal="center" vertical="center" wrapText="1"/>
    </xf>
    <xf numFmtId="15" fontId="0" fillId="0" borderId="0" xfId="0" applyNumberFormat="1"/>
    <xf numFmtId="0" fontId="15" fillId="0" borderId="6" xfId="0" applyFont="1" applyBorder="1" applyAlignment="1">
      <alignment horizontal="left" indent="2"/>
    </xf>
    <xf numFmtId="0" fontId="15" fillId="0" borderId="29" xfId="0" applyFont="1" applyBorder="1"/>
    <xf numFmtId="0" fontId="15" fillId="0" borderId="12" xfId="0" applyFont="1" applyBorder="1"/>
    <xf numFmtId="2" fontId="15" fillId="0" borderId="2" xfId="0" applyNumberFormat="1" applyFont="1" applyBorder="1"/>
    <xf numFmtId="2" fontId="15" fillId="0" borderId="10" xfId="0" applyNumberFormat="1" applyFont="1" applyBorder="1"/>
    <xf numFmtId="0" fontId="15" fillId="0" borderId="30" xfId="0" applyFont="1" applyBorder="1"/>
    <xf numFmtId="0" fontId="15" fillId="0" borderId="7" xfId="0" applyFont="1" applyBorder="1"/>
    <xf numFmtId="2" fontId="15" fillId="0" borderId="6" xfId="0" applyNumberFormat="1" applyFont="1" applyBorder="1"/>
    <xf numFmtId="0" fontId="15" fillId="0" borderId="17" xfId="0" applyFont="1" applyBorder="1" applyProtection="1">
      <protection locked="0"/>
    </xf>
    <xf numFmtId="0" fontId="15" fillId="0" borderId="34" xfId="0" applyFont="1" applyBorder="1"/>
    <xf numFmtId="0" fontId="15" fillId="0" borderId="17" xfId="0" applyFont="1" applyBorder="1"/>
    <xf numFmtId="2" fontId="15" fillId="0" borderId="18" xfId="0" applyNumberFormat="1" applyFont="1" applyBorder="1"/>
    <xf numFmtId="0" fontId="11" fillId="3" borderId="39" xfId="0" applyFont="1" applyFill="1" applyBorder="1" applyAlignment="1">
      <alignment horizontal="left" vertical="top" wrapText="1" indent="4"/>
    </xf>
    <xf numFmtId="0" fontId="0" fillId="0" borderId="51" xfId="0" applyBorder="1"/>
    <xf numFmtId="2" fontId="0" fillId="0" borderId="38" xfId="0" applyNumberFormat="1" applyBorder="1"/>
    <xf numFmtId="0" fontId="0" fillId="0" borderId="15" xfId="0" applyBorder="1" applyProtection="1">
      <protection locked="0"/>
    </xf>
    <xf numFmtId="0" fontId="0" fillId="0" borderId="15" xfId="0" applyBorder="1" applyAlignment="1" applyProtection="1">
      <alignment horizontal="center"/>
      <protection locked="0"/>
    </xf>
    <xf numFmtId="0" fontId="9" fillId="0" borderId="0" xfId="0" applyFont="1" applyAlignment="1">
      <alignment horizontal="center" vertical="center" wrapText="1"/>
    </xf>
    <xf numFmtId="0" fontId="17" fillId="0" borderId="76" xfId="0" applyFont="1" applyBorder="1" applyAlignment="1">
      <alignment horizontal="center"/>
    </xf>
    <xf numFmtId="2" fontId="14" fillId="0" borderId="6" xfId="1" applyNumberFormat="1" applyFont="1" applyFill="1" applyBorder="1" applyAlignment="1">
      <alignment vertical="center"/>
    </xf>
    <xf numFmtId="0" fontId="21" fillId="0" borderId="8" xfId="0" applyFont="1" applyBorder="1" applyAlignment="1">
      <alignment horizontal="right" vertical="center"/>
    </xf>
    <xf numFmtId="2" fontId="38" fillId="0" borderId="9" xfId="0" applyNumberFormat="1" applyFont="1" applyBorder="1" applyAlignment="1">
      <alignment horizontal="right" vertical="center"/>
    </xf>
    <xf numFmtId="0" fontId="41" fillId="0" borderId="76" xfId="0" applyFont="1" applyBorder="1" applyAlignment="1">
      <alignment horizontal="center" vertical="center"/>
    </xf>
    <xf numFmtId="2" fontId="41" fillId="0" borderId="77" xfId="0" applyNumberFormat="1" applyFont="1" applyBorder="1" applyAlignment="1">
      <alignment horizontal="right" vertical="center"/>
    </xf>
    <xf numFmtId="2" fontId="10" fillId="3" borderId="78" xfId="0" applyNumberFormat="1" applyFont="1" applyFill="1" applyBorder="1" applyAlignment="1">
      <alignment horizontal="center" vertical="center" wrapText="1"/>
    </xf>
    <xf numFmtId="0" fontId="9" fillId="0" borderId="3" xfId="0" applyFont="1" applyBorder="1"/>
    <xf numFmtId="2" fontId="9" fillId="0" borderId="2" xfId="0" applyNumberFormat="1" applyFont="1" applyBorder="1"/>
    <xf numFmtId="0" fontId="10" fillId="0" borderId="70" xfId="0" applyFont="1" applyBorder="1" applyAlignment="1">
      <alignment horizontal="center" wrapText="1"/>
    </xf>
    <xf numFmtId="0" fontId="10" fillId="0" borderId="0" xfId="0" applyFont="1" applyAlignment="1">
      <alignment horizontal="center" wrapText="1"/>
    </xf>
    <xf numFmtId="0" fontId="12" fillId="0" borderId="0" xfId="0" applyFont="1" applyAlignment="1">
      <alignment horizontal="center" wrapText="1"/>
    </xf>
    <xf numFmtId="0" fontId="11" fillId="0" borderId="0" xfId="0" applyFont="1" applyAlignment="1">
      <alignment horizontal="center"/>
    </xf>
    <xf numFmtId="0" fontId="11" fillId="0" borderId="69" xfId="0" applyFont="1" applyBorder="1" applyAlignment="1">
      <alignment horizontal="center" vertical="center"/>
    </xf>
    <xf numFmtId="0" fontId="11" fillId="0" borderId="70" xfId="0" applyFont="1" applyBorder="1" applyAlignment="1">
      <alignment horizontal="center" vertical="center"/>
    </xf>
    <xf numFmtId="0" fontId="11" fillId="0" borderId="71" xfId="0" applyFont="1" applyBorder="1" applyAlignment="1">
      <alignment horizontal="center" vertical="center"/>
    </xf>
    <xf numFmtId="0" fontId="10" fillId="0" borderId="70" xfId="0" applyFont="1" applyBorder="1" applyAlignment="1" applyProtection="1">
      <alignment horizontal="center" vertical="center"/>
      <protection locked="0"/>
    </xf>
    <xf numFmtId="0" fontId="11" fillId="0" borderId="70" xfId="0" applyFont="1" applyBorder="1" applyAlignment="1" applyProtection="1">
      <alignment horizontal="center" wrapText="1"/>
      <protection locked="0"/>
    </xf>
    <xf numFmtId="0" fontId="42" fillId="0" borderId="0" xfId="0" applyFont="1" applyAlignment="1">
      <alignment horizontal="justify" vertical="center" wrapText="1"/>
    </xf>
    <xf numFmtId="0" fontId="42" fillId="0" borderId="75" xfId="0" applyFont="1" applyBorder="1" applyAlignment="1">
      <alignment horizontal="justify"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36" fillId="4" borderId="0" xfId="0" applyFont="1" applyFill="1" applyAlignment="1">
      <alignment horizontal="center" vertical="center" wrapText="1"/>
    </xf>
    <xf numFmtId="0" fontId="36" fillId="5" borderId="0" xfId="0" applyFont="1" applyFill="1" applyAlignment="1">
      <alignment horizontal="center" vertical="center" wrapText="1"/>
    </xf>
    <xf numFmtId="0" fontId="41" fillId="0" borderId="8" xfId="0" applyFont="1" applyBorder="1" applyAlignment="1">
      <alignment horizontal="right" vertical="center"/>
    </xf>
    <xf numFmtId="0" fontId="9" fillId="0" borderId="3" xfId="0" applyFont="1" applyBorder="1" applyAlignment="1">
      <alignment wrapText="1"/>
    </xf>
    <xf numFmtId="0" fontId="9" fillId="0" borderId="8" xfId="0" applyFont="1" applyBorder="1" applyAlignment="1">
      <alignment wrapText="1"/>
    </xf>
    <xf numFmtId="0" fontId="9" fillId="0" borderId="57" xfId="0" applyFont="1" applyBorder="1" applyAlignment="1">
      <alignment wrapText="1"/>
    </xf>
    <xf numFmtId="0" fontId="9" fillId="0" borderId="27" xfId="0" applyFont="1" applyBorder="1" applyAlignment="1">
      <alignment horizontal="center" vertical="center" textRotation="90" wrapText="1"/>
    </xf>
    <xf numFmtId="0" fontId="9" fillId="0" borderId="58" xfId="0" applyFont="1" applyBorder="1" applyAlignment="1">
      <alignment horizontal="center" vertical="center" textRotation="90" wrapText="1"/>
    </xf>
    <xf numFmtId="0" fontId="9" fillId="0" borderId="12" xfId="0" applyFont="1" applyBorder="1" applyAlignment="1">
      <alignment horizontal="center" vertical="center" textRotation="90" wrapText="1"/>
    </xf>
    <xf numFmtId="0" fontId="0" fillId="0" borderId="7" xfId="0" applyBorder="1" applyAlignment="1">
      <alignment horizontal="center" vertical="top" textRotation="90" wrapText="1"/>
    </xf>
    <xf numFmtId="0" fontId="0" fillId="0" borderId="11" xfId="0" applyBorder="1" applyAlignment="1">
      <alignment horizontal="center" vertical="top" textRotation="90" wrapText="1"/>
    </xf>
    <xf numFmtId="0" fontId="0" fillId="0" borderId="18" xfId="0" applyBorder="1" applyAlignment="1">
      <alignment horizontal="center" vertical="top" textRotation="90" wrapText="1"/>
    </xf>
    <xf numFmtId="0" fontId="0" fillId="0" borderId="59" xfId="0" applyBorder="1" applyAlignment="1">
      <alignment horizontal="center" vertical="center" textRotation="90" wrapText="1"/>
    </xf>
    <xf numFmtId="0" fontId="0" fillId="0" borderId="11" xfId="0" applyBorder="1" applyAlignment="1">
      <alignment horizontal="center" vertical="center" textRotation="90" wrapText="1"/>
    </xf>
    <xf numFmtId="0" fontId="0" fillId="0" borderId="10" xfId="0" applyBorder="1" applyAlignment="1">
      <alignment horizontal="center" vertical="center" textRotation="90" wrapText="1"/>
    </xf>
    <xf numFmtId="0" fontId="0" fillId="0" borderId="10" xfId="0"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16" fillId="0" borderId="62" xfId="0" applyFont="1" applyBorder="1" applyAlignment="1">
      <alignment horizontal="center" wrapText="1"/>
    </xf>
    <xf numFmtId="0" fontId="16" fillId="0" borderId="34" xfId="0" applyFont="1" applyBorder="1" applyAlignment="1">
      <alignment horizontal="center" wrapText="1"/>
    </xf>
    <xf numFmtId="0" fontId="0" fillId="0" borderId="24" xfId="0" applyBorder="1" applyAlignment="1">
      <alignment horizontal="center" vertical="center" textRotation="90"/>
    </xf>
    <xf numFmtId="0" fontId="0" fillId="0" borderId="6" xfId="0" applyBorder="1" applyAlignment="1">
      <alignment horizontal="center" vertical="center" textRotation="90"/>
    </xf>
    <xf numFmtId="0" fontId="0" fillId="0" borderId="17" xfId="0" applyBorder="1" applyAlignment="1">
      <alignment horizontal="center" vertical="center" textRotation="90"/>
    </xf>
    <xf numFmtId="0" fontId="9" fillId="0" borderId="60" xfId="0" applyFont="1" applyBorder="1" applyAlignment="1">
      <alignment horizontal="center" vertical="center" textRotation="90" wrapText="1"/>
    </xf>
    <xf numFmtId="0" fontId="9" fillId="0" borderId="61" xfId="0" applyFont="1" applyBorder="1" applyAlignment="1">
      <alignment horizontal="center" vertical="center" textRotation="90" wrapText="1"/>
    </xf>
    <xf numFmtId="0" fontId="18" fillId="0" borderId="0" xfId="0" applyFont="1" applyAlignment="1">
      <alignment horizontal="center"/>
    </xf>
    <xf numFmtId="0" fontId="19" fillId="0" borderId="0" xfId="0" applyFont="1" applyAlignment="1">
      <alignment horizontal="center"/>
    </xf>
    <xf numFmtId="0" fontId="0" fillId="0" borderId="10"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59" xfId="0" applyBorder="1" applyAlignment="1">
      <alignment horizontal="center"/>
    </xf>
    <xf numFmtId="0" fontId="0" fillId="0" borderId="11" xfId="0" applyBorder="1" applyAlignment="1">
      <alignment horizontal="center"/>
    </xf>
    <xf numFmtId="0" fontId="9" fillId="0" borderId="0" xfId="0" applyFont="1" applyAlignment="1">
      <alignment horizontal="center" wrapText="1"/>
    </xf>
    <xf numFmtId="0" fontId="9" fillId="0" borderId="16" xfId="0" applyFont="1" applyBorder="1" applyAlignment="1">
      <alignment horizontal="center" wrapText="1"/>
    </xf>
    <xf numFmtId="0" fontId="17" fillId="0" borderId="3" xfId="0" applyFont="1" applyBorder="1" applyAlignment="1">
      <alignment horizontal="left"/>
    </xf>
    <xf numFmtId="0" fontId="17" fillId="0" borderId="8" xfId="0" applyFont="1" applyBorder="1" applyAlignment="1">
      <alignment horizontal="left"/>
    </xf>
    <xf numFmtId="0" fontId="17" fillId="0" borderId="57" xfId="0" applyFont="1" applyBorder="1" applyAlignment="1">
      <alignment horizontal="left"/>
    </xf>
    <xf numFmtId="0" fontId="0" fillId="0" borderId="18" xfId="0" applyBorder="1" applyAlignment="1">
      <alignment horizontal="center"/>
    </xf>
    <xf numFmtId="0" fontId="0" fillId="0" borderId="17" xfId="0" applyBorder="1" applyAlignment="1">
      <alignment horizontal="center" vertical="top" wrapText="1"/>
    </xf>
    <xf numFmtId="0" fontId="24" fillId="0" borderId="24" xfId="0" applyFont="1" applyBorder="1" applyAlignment="1">
      <alignment horizontal="center" vertical="center" textRotation="90" wrapText="1"/>
    </xf>
    <xf numFmtId="0" fontId="24" fillId="0" borderId="6" xfId="0" applyFont="1" applyBorder="1" applyAlignment="1">
      <alignment horizontal="center" vertical="center" textRotation="90" wrapText="1"/>
    </xf>
    <xf numFmtId="0" fontId="24" fillId="0" borderId="62" xfId="0" applyFont="1" applyBorder="1" applyAlignment="1">
      <alignment horizontal="center" vertical="center" wrapText="1"/>
    </xf>
    <xf numFmtId="0" fontId="24" fillId="0" borderId="34" xfId="0" applyFont="1" applyBorder="1" applyAlignment="1">
      <alignment horizontal="center" vertical="center" wrapText="1"/>
    </xf>
    <xf numFmtId="0" fontId="0" fillId="0" borderId="24" xfId="0" applyBorder="1" applyAlignment="1">
      <alignment horizontal="center" vertical="center"/>
    </xf>
    <xf numFmtId="0" fontId="0" fillId="0" borderId="6" xfId="0" applyBorder="1" applyAlignment="1">
      <alignment horizontal="center" vertical="center"/>
    </xf>
    <xf numFmtId="0" fontId="0" fillId="0" borderId="58" xfId="0" applyBorder="1" applyAlignment="1">
      <alignment horizontal="center" vertical="top" wrapText="1"/>
    </xf>
    <xf numFmtId="0" fontId="0" fillId="0" borderId="0" xfId="0" applyAlignment="1">
      <alignment horizontal="center" vertical="top" wrapText="1"/>
    </xf>
    <xf numFmtId="0" fontId="0" fillId="0" borderId="63" xfId="0" applyBorder="1" applyAlignment="1">
      <alignment horizontal="center" vertical="top" wrapText="1"/>
    </xf>
    <xf numFmtId="0" fontId="17" fillId="0" borderId="3" xfId="0" applyFont="1" applyBorder="1" applyAlignment="1">
      <alignment horizontal="center"/>
    </xf>
    <xf numFmtId="0" fontId="17" fillId="0" borderId="8" xfId="0" applyFont="1" applyBorder="1" applyAlignment="1">
      <alignment horizontal="center"/>
    </xf>
    <xf numFmtId="0" fontId="17" fillId="0" borderId="57" xfId="0" applyFont="1" applyBorder="1" applyAlignment="1">
      <alignment horizontal="center"/>
    </xf>
    <xf numFmtId="0" fontId="17" fillId="0" borderId="6" xfId="0" applyFont="1" applyBorder="1" applyAlignment="1">
      <alignment horizontal="center" wrapText="1"/>
    </xf>
    <xf numFmtId="0" fontId="41" fillId="0" borderId="76" xfId="0" applyFont="1" applyBorder="1" applyAlignment="1">
      <alignment horizontal="right" vertical="center"/>
    </xf>
    <xf numFmtId="0" fontId="18" fillId="0" borderId="3" xfId="0" applyFont="1" applyBorder="1" applyAlignment="1">
      <alignment horizontal="left" wrapText="1"/>
    </xf>
    <xf numFmtId="0" fontId="18" fillId="0" borderId="8" xfId="0" applyFont="1" applyBorder="1" applyAlignment="1">
      <alignment horizontal="left" wrapText="1"/>
    </xf>
    <xf numFmtId="0" fontId="14" fillId="0" borderId="7" xfId="1" applyFont="1" applyFill="1" applyBorder="1" applyAlignment="1" applyProtection="1">
      <alignment horizontal="center" vertical="center" textRotation="90" wrapText="1"/>
    </xf>
    <xf numFmtId="0" fontId="14" fillId="0" borderId="11" xfId="1" applyFont="1" applyFill="1" applyBorder="1" applyAlignment="1" applyProtection="1">
      <alignment horizontal="center" vertical="center" textRotation="90" wrapText="1"/>
    </xf>
    <xf numFmtId="0" fontId="14" fillId="0" borderId="10" xfId="1" applyFont="1" applyFill="1" applyBorder="1" applyAlignment="1" applyProtection="1">
      <alignment horizontal="center" vertical="center" textRotation="90" wrapText="1"/>
    </xf>
    <xf numFmtId="0" fontId="9" fillId="0" borderId="59" xfId="0" applyFont="1" applyBorder="1" applyAlignment="1">
      <alignment horizontal="center" vertical="center" textRotation="90" wrapText="1"/>
    </xf>
    <xf numFmtId="0" fontId="9" fillId="0" borderId="11" xfId="0" applyFont="1" applyBorder="1" applyAlignment="1">
      <alignment horizontal="center" vertical="center" textRotation="90" wrapText="1"/>
    </xf>
    <xf numFmtId="0" fontId="9" fillId="0" borderId="10" xfId="0" applyFont="1" applyBorder="1" applyAlignment="1">
      <alignment horizontal="center" vertical="center" textRotation="90" wrapText="1"/>
    </xf>
    <xf numFmtId="0" fontId="9" fillId="0" borderId="7" xfId="0" applyFont="1" applyBorder="1" applyAlignment="1">
      <alignment horizontal="center" vertical="center" textRotation="90" wrapText="1"/>
    </xf>
    <xf numFmtId="0" fontId="9" fillId="0" borderId="18" xfId="0" applyFont="1" applyBorder="1" applyAlignment="1">
      <alignment horizontal="center" vertical="center" textRotation="90" wrapText="1"/>
    </xf>
    <xf numFmtId="0" fontId="40" fillId="0" borderId="6" xfId="0" applyFont="1" applyBorder="1" applyAlignment="1">
      <alignment horizontal="center" vertical="center" textRotation="90" wrapText="1"/>
    </xf>
    <xf numFmtId="0" fontId="21" fillId="0" borderId="14" xfId="0" applyFont="1" applyBorder="1" applyAlignment="1">
      <alignment wrapText="1"/>
    </xf>
    <xf numFmtId="0" fontId="21" fillId="0" borderId="29" xfId="0" applyFont="1" applyBorder="1" applyAlignment="1">
      <alignment wrapText="1"/>
    </xf>
    <xf numFmtId="0" fontId="0" fillId="0" borderId="0" xfId="0" applyAlignment="1">
      <alignment horizontal="center"/>
    </xf>
    <xf numFmtId="0" fontId="19" fillId="0" borderId="0" xfId="0" applyFont="1" applyAlignment="1">
      <alignment horizontal="center" vertical="center"/>
    </xf>
    <xf numFmtId="0" fontId="17" fillId="0" borderId="0" xfId="0" applyFont="1" applyAlignment="1">
      <alignment horizontal="center" vertical="center"/>
    </xf>
    <xf numFmtId="0" fontId="10" fillId="0" borderId="79" xfId="0" applyFont="1" applyBorder="1" applyAlignment="1" applyProtection="1">
      <alignment horizontal="center" vertical="center"/>
      <protection locked="0"/>
    </xf>
    <xf numFmtId="0" fontId="10" fillId="0" borderId="80" xfId="0" applyFont="1" applyBorder="1" applyAlignment="1" applyProtection="1">
      <alignment horizontal="center" vertical="center"/>
      <protection locked="0"/>
    </xf>
    <xf numFmtId="0" fontId="10" fillId="0" borderId="81" xfId="0" applyFont="1" applyBorder="1" applyAlignment="1" applyProtection="1">
      <alignment horizontal="center" vertical="center"/>
      <protection locked="0"/>
    </xf>
    <xf numFmtId="0" fontId="10" fillId="0" borderId="82" xfId="0" applyFont="1" applyBorder="1" applyAlignment="1" applyProtection="1">
      <alignment horizontal="center" vertical="center"/>
      <protection locked="0"/>
    </xf>
    <xf numFmtId="0" fontId="10" fillId="0" borderId="83" xfId="0" applyFont="1" applyBorder="1" applyAlignment="1" applyProtection="1">
      <alignment horizontal="center" vertical="center"/>
      <protection locked="0"/>
    </xf>
    <xf numFmtId="0" fontId="10" fillId="0" borderId="82" xfId="0" applyFont="1" applyBorder="1" applyAlignment="1">
      <alignment horizontal="center" wrapText="1"/>
    </xf>
    <xf numFmtId="0" fontId="10" fillId="0" borderId="83" xfId="0" applyFont="1" applyBorder="1" applyAlignment="1">
      <alignment horizontal="center" wrapText="1"/>
    </xf>
    <xf numFmtId="0" fontId="12" fillId="0" borderId="82" xfId="0" applyFont="1" applyBorder="1" applyAlignment="1" applyProtection="1">
      <alignment horizontal="center" wrapText="1"/>
      <protection locked="0"/>
    </xf>
    <xf numFmtId="0" fontId="11" fillId="0" borderId="83" xfId="0" applyFont="1" applyBorder="1" applyAlignment="1" applyProtection="1">
      <alignment horizontal="center" wrapText="1"/>
      <protection locked="0"/>
    </xf>
    <xf numFmtId="0" fontId="10" fillId="0" borderId="84" xfId="0" applyFont="1" applyBorder="1" applyAlignment="1" applyProtection="1">
      <alignment horizontal="center" wrapText="1"/>
      <protection locked="0"/>
    </xf>
    <xf numFmtId="0" fontId="10" fillId="0" borderId="85" xfId="0" applyFont="1" applyBorder="1" applyAlignment="1" applyProtection="1">
      <alignment horizontal="center" wrapText="1"/>
      <protection locked="0"/>
    </xf>
    <xf numFmtId="0" fontId="10" fillId="0" borderId="86" xfId="0" applyFont="1" applyBorder="1" applyAlignment="1" applyProtection="1">
      <alignment horizontal="center" wrapText="1"/>
      <protection locked="0"/>
    </xf>
    <xf numFmtId="0" fontId="44" fillId="3" borderId="3" xfId="0" applyFont="1" applyFill="1" applyBorder="1" applyAlignment="1">
      <alignment horizontal="center" vertical="top" wrapText="1"/>
    </xf>
    <xf numFmtId="0" fontId="29" fillId="3" borderId="39" xfId="0" applyFont="1" applyFill="1" applyBorder="1" applyAlignment="1">
      <alignment horizontal="left" vertical="top" wrapText="1" indent="4"/>
    </xf>
    <xf numFmtId="0" fontId="30" fillId="3" borderId="3" xfId="0" applyFont="1" applyFill="1" applyBorder="1" applyAlignment="1">
      <alignment vertical="top" wrapText="1"/>
    </xf>
    <xf numFmtId="0" fontId="15" fillId="0" borderId="7" xfId="0" applyFont="1" applyBorder="1" applyProtection="1">
      <protection locked="0"/>
    </xf>
    <xf numFmtId="0" fontId="15" fillId="0" borderId="10" xfId="0" applyFont="1" applyBorder="1" applyAlignment="1">
      <alignment horizontal="left" indent="4"/>
    </xf>
    <xf numFmtId="0" fontId="14" fillId="0" borderId="6" xfId="0" applyFont="1" applyBorder="1" applyAlignment="1">
      <alignment horizontal="left" vertical="center"/>
    </xf>
    <xf numFmtId="0" fontId="15" fillId="0" borderId="14" xfId="0" applyFont="1" applyBorder="1"/>
  </cellXfs>
  <cellStyles count="2">
    <cellStyle name="Good" xfId="1" builtinId="26"/>
    <cellStyle name="Normal" xfId="0" builtinId="0"/>
  </cellStyles>
  <dxfs count="12">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8" Type="http://schemas.openxmlformats.org/officeDocument/2006/relationships/image" Target="../media/image8.wmf"/><Relationship Id="rId13" Type="http://schemas.openxmlformats.org/officeDocument/2006/relationships/image" Target="../media/image13.wmf"/><Relationship Id="rId18" Type="http://schemas.openxmlformats.org/officeDocument/2006/relationships/image" Target="../media/image18.wmf"/><Relationship Id="rId3" Type="http://schemas.openxmlformats.org/officeDocument/2006/relationships/image" Target="../media/image3.wmf"/><Relationship Id="rId7" Type="http://schemas.openxmlformats.org/officeDocument/2006/relationships/image" Target="../media/image7.wmf"/><Relationship Id="rId12" Type="http://schemas.openxmlformats.org/officeDocument/2006/relationships/image" Target="../media/image12.wmf"/><Relationship Id="rId17" Type="http://schemas.openxmlformats.org/officeDocument/2006/relationships/image" Target="../media/image17.wmf"/><Relationship Id="rId2" Type="http://schemas.openxmlformats.org/officeDocument/2006/relationships/image" Target="../media/image2.wmf"/><Relationship Id="rId16" Type="http://schemas.openxmlformats.org/officeDocument/2006/relationships/image" Target="../media/image16.wmf"/><Relationship Id="rId20" Type="http://schemas.openxmlformats.org/officeDocument/2006/relationships/image" Target="../media/image20.wmf"/><Relationship Id="rId1" Type="http://schemas.openxmlformats.org/officeDocument/2006/relationships/image" Target="../media/image1.wmf"/><Relationship Id="rId6" Type="http://schemas.openxmlformats.org/officeDocument/2006/relationships/image" Target="../media/image6.wmf"/><Relationship Id="rId11" Type="http://schemas.openxmlformats.org/officeDocument/2006/relationships/image" Target="../media/image11.wmf"/><Relationship Id="rId5" Type="http://schemas.openxmlformats.org/officeDocument/2006/relationships/image" Target="../media/image5.wmf"/><Relationship Id="rId15" Type="http://schemas.openxmlformats.org/officeDocument/2006/relationships/image" Target="../media/image15.wmf"/><Relationship Id="rId10" Type="http://schemas.openxmlformats.org/officeDocument/2006/relationships/image" Target="../media/image10.wmf"/><Relationship Id="rId19" Type="http://schemas.openxmlformats.org/officeDocument/2006/relationships/image" Target="../media/image19.wmf"/><Relationship Id="rId4" Type="http://schemas.openxmlformats.org/officeDocument/2006/relationships/image" Target="../media/image4.wmf"/><Relationship Id="rId9" Type="http://schemas.openxmlformats.org/officeDocument/2006/relationships/image" Target="../media/image9.wmf"/><Relationship Id="rId14" Type="http://schemas.openxmlformats.org/officeDocument/2006/relationships/image" Target="../media/image14.w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8.wmf"/><Relationship Id="rId13" Type="http://schemas.openxmlformats.org/officeDocument/2006/relationships/image" Target="../media/image13.wmf"/><Relationship Id="rId18" Type="http://schemas.openxmlformats.org/officeDocument/2006/relationships/image" Target="../media/image18.wmf"/><Relationship Id="rId3" Type="http://schemas.openxmlformats.org/officeDocument/2006/relationships/image" Target="../media/image3.wmf"/><Relationship Id="rId7" Type="http://schemas.openxmlformats.org/officeDocument/2006/relationships/image" Target="../media/image7.wmf"/><Relationship Id="rId12" Type="http://schemas.openxmlformats.org/officeDocument/2006/relationships/image" Target="../media/image12.wmf"/><Relationship Id="rId17" Type="http://schemas.openxmlformats.org/officeDocument/2006/relationships/image" Target="../media/image17.wmf"/><Relationship Id="rId2" Type="http://schemas.openxmlformats.org/officeDocument/2006/relationships/image" Target="../media/image2.wmf"/><Relationship Id="rId16" Type="http://schemas.openxmlformats.org/officeDocument/2006/relationships/image" Target="../media/image16.wmf"/><Relationship Id="rId20" Type="http://schemas.openxmlformats.org/officeDocument/2006/relationships/image" Target="../media/image20.wmf"/><Relationship Id="rId1" Type="http://schemas.openxmlformats.org/officeDocument/2006/relationships/image" Target="../media/image1.wmf"/><Relationship Id="rId6" Type="http://schemas.openxmlformats.org/officeDocument/2006/relationships/image" Target="../media/image6.wmf"/><Relationship Id="rId11" Type="http://schemas.openxmlformats.org/officeDocument/2006/relationships/image" Target="../media/image11.wmf"/><Relationship Id="rId5" Type="http://schemas.openxmlformats.org/officeDocument/2006/relationships/image" Target="../media/image5.wmf"/><Relationship Id="rId15" Type="http://schemas.openxmlformats.org/officeDocument/2006/relationships/image" Target="../media/image15.wmf"/><Relationship Id="rId10" Type="http://schemas.openxmlformats.org/officeDocument/2006/relationships/image" Target="../media/image10.wmf"/><Relationship Id="rId19" Type="http://schemas.openxmlformats.org/officeDocument/2006/relationships/image" Target="../media/image19.wmf"/><Relationship Id="rId4" Type="http://schemas.openxmlformats.org/officeDocument/2006/relationships/image" Target="../media/image4.wmf"/><Relationship Id="rId9" Type="http://schemas.openxmlformats.org/officeDocument/2006/relationships/image" Target="../media/image9.wmf"/><Relationship Id="rId14" Type="http://schemas.openxmlformats.org/officeDocument/2006/relationships/image" Target="../media/image14.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2295525</xdr:colOff>
          <xdr:row>262</xdr:row>
          <xdr:rowOff>0</xdr:rowOff>
        </xdr:from>
        <xdr:to>
          <xdr:col>2</xdr:col>
          <xdr:colOff>3867150</xdr:colOff>
          <xdr:row>262</xdr:row>
          <xdr:rowOff>0</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2409825</xdr:colOff>
          <xdr:row>262</xdr:row>
          <xdr:rowOff>0</xdr:rowOff>
        </xdr:from>
        <xdr:to>
          <xdr:col>2</xdr:col>
          <xdr:colOff>3790950</xdr:colOff>
          <xdr:row>262</xdr:row>
          <xdr:rowOff>0</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2238375</xdr:colOff>
          <xdr:row>262</xdr:row>
          <xdr:rowOff>0</xdr:rowOff>
        </xdr:from>
        <xdr:to>
          <xdr:col>2</xdr:col>
          <xdr:colOff>3752850</xdr:colOff>
          <xdr:row>262</xdr:row>
          <xdr:rowOff>0</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2333625</xdr:colOff>
          <xdr:row>262</xdr:row>
          <xdr:rowOff>0</xdr:rowOff>
        </xdr:from>
        <xdr:to>
          <xdr:col>2</xdr:col>
          <xdr:colOff>3724275</xdr:colOff>
          <xdr:row>262</xdr:row>
          <xdr:rowOff>0</xdr:rowOff>
        </xdr:to>
        <xdr:sp macro="" textlink="">
          <xdr:nvSpPr>
            <xdr:cNvPr id="1059" name="Object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2257425</xdr:colOff>
          <xdr:row>262</xdr:row>
          <xdr:rowOff>0</xdr:rowOff>
        </xdr:from>
        <xdr:to>
          <xdr:col>2</xdr:col>
          <xdr:colOff>3867150</xdr:colOff>
          <xdr:row>262</xdr:row>
          <xdr:rowOff>0</xdr:rowOff>
        </xdr:to>
        <xdr:sp macro="" textlink="">
          <xdr:nvSpPr>
            <xdr:cNvPr id="1060" name="Object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2343150</xdr:colOff>
          <xdr:row>262</xdr:row>
          <xdr:rowOff>0</xdr:rowOff>
        </xdr:from>
        <xdr:to>
          <xdr:col>2</xdr:col>
          <xdr:colOff>3838575</xdr:colOff>
          <xdr:row>262</xdr:row>
          <xdr:rowOff>0</xdr:rowOff>
        </xdr:to>
        <xdr:sp macro="" textlink="">
          <xdr:nvSpPr>
            <xdr:cNvPr id="1061" name="Object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2171700</xdr:colOff>
          <xdr:row>262</xdr:row>
          <xdr:rowOff>0</xdr:rowOff>
        </xdr:from>
        <xdr:to>
          <xdr:col>2</xdr:col>
          <xdr:colOff>3867150</xdr:colOff>
          <xdr:row>262</xdr:row>
          <xdr:rowOff>0</xdr:rowOff>
        </xdr:to>
        <xdr:sp macro="" textlink="">
          <xdr:nvSpPr>
            <xdr:cNvPr id="1062" name="Object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2247900</xdr:colOff>
          <xdr:row>262</xdr:row>
          <xdr:rowOff>0</xdr:rowOff>
        </xdr:from>
        <xdr:to>
          <xdr:col>2</xdr:col>
          <xdr:colOff>3867150</xdr:colOff>
          <xdr:row>262</xdr:row>
          <xdr:rowOff>0</xdr:rowOff>
        </xdr:to>
        <xdr:sp macro="" textlink="">
          <xdr:nvSpPr>
            <xdr:cNvPr id="1063" name="Object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1885950</xdr:colOff>
          <xdr:row>262</xdr:row>
          <xdr:rowOff>0</xdr:rowOff>
        </xdr:from>
        <xdr:to>
          <xdr:col>2</xdr:col>
          <xdr:colOff>3867150</xdr:colOff>
          <xdr:row>262</xdr:row>
          <xdr:rowOff>0</xdr:rowOff>
        </xdr:to>
        <xdr:sp macro="" textlink="">
          <xdr:nvSpPr>
            <xdr:cNvPr id="1064" name="Object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1905000</xdr:colOff>
          <xdr:row>262</xdr:row>
          <xdr:rowOff>0</xdr:rowOff>
        </xdr:from>
        <xdr:to>
          <xdr:col>2</xdr:col>
          <xdr:colOff>3867150</xdr:colOff>
          <xdr:row>262</xdr:row>
          <xdr:rowOff>0</xdr:rowOff>
        </xdr:to>
        <xdr:sp macro="" textlink="">
          <xdr:nvSpPr>
            <xdr:cNvPr id="1065" name="Object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100" name="Object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101" name="Object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102" name="Object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103" name="Object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104" name="Object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105" name="Object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106" name="Object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2295525</xdr:colOff>
          <xdr:row>11</xdr:row>
          <xdr:rowOff>0</xdr:rowOff>
        </xdr:from>
        <xdr:to>
          <xdr:col>0</xdr:col>
          <xdr:colOff>3819525</xdr:colOff>
          <xdr:row>11</xdr:row>
          <xdr:rowOff>0</xdr:rowOff>
        </xdr:to>
        <xdr:sp macro="" textlink="">
          <xdr:nvSpPr>
            <xdr:cNvPr id="4107" name="Object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2409825</xdr:colOff>
          <xdr:row>11</xdr:row>
          <xdr:rowOff>0</xdr:rowOff>
        </xdr:from>
        <xdr:to>
          <xdr:col>0</xdr:col>
          <xdr:colOff>3790950</xdr:colOff>
          <xdr:row>11</xdr:row>
          <xdr:rowOff>0</xdr:rowOff>
        </xdr:to>
        <xdr:sp macro="" textlink="">
          <xdr:nvSpPr>
            <xdr:cNvPr id="4108" name="Object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2238375</xdr:colOff>
          <xdr:row>11</xdr:row>
          <xdr:rowOff>0</xdr:rowOff>
        </xdr:from>
        <xdr:to>
          <xdr:col>0</xdr:col>
          <xdr:colOff>3752850</xdr:colOff>
          <xdr:row>11</xdr:row>
          <xdr:rowOff>0</xdr:rowOff>
        </xdr:to>
        <xdr:sp macro="" textlink="">
          <xdr:nvSpPr>
            <xdr:cNvPr id="4109" name="Object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2333625</xdr:colOff>
          <xdr:row>11</xdr:row>
          <xdr:rowOff>0</xdr:rowOff>
        </xdr:from>
        <xdr:to>
          <xdr:col>0</xdr:col>
          <xdr:colOff>3724275</xdr:colOff>
          <xdr:row>11</xdr:row>
          <xdr:rowOff>0</xdr:rowOff>
        </xdr:to>
        <xdr:sp macro="" textlink="">
          <xdr:nvSpPr>
            <xdr:cNvPr id="4110" name="Object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2257425</xdr:colOff>
          <xdr:row>11</xdr:row>
          <xdr:rowOff>0</xdr:rowOff>
        </xdr:from>
        <xdr:to>
          <xdr:col>0</xdr:col>
          <xdr:colOff>3819525</xdr:colOff>
          <xdr:row>11</xdr:row>
          <xdr:rowOff>0</xdr:rowOff>
        </xdr:to>
        <xdr:sp macro="" textlink="">
          <xdr:nvSpPr>
            <xdr:cNvPr id="4111" name="Object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2343150</xdr:colOff>
          <xdr:row>11</xdr:row>
          <xdr:rowOff>0</xdr:rowOff>
        </xdr:from>
        <xdr:to>
          <xdr:col>0</xdr:col>
          <xdr:colOff>3819525</xdr:colOff>
          <xdr:row>11</xdr:row>
          <xdr:rowOff>0</xdr:rowOff>
        </xdr:to>
        <xdr:sp macro="" textlink="">
          <xdr:nvSpPr>
            <xdr:cNvPr id="4112" name="Object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2171700</xdr:colOff>
          <xdr:row>11</xdr:row>
          <xdr:rowOff>0</xdr:rowOff>
        </xdr:from>
        <xdr:to>
          <xdr:col>0</xdr:col>
          <xdr:colOff>3819525</xdr:colOff>
          <xdr:row>11</xdr:row>
          <xdr:rowOff>0</xdr:rowOff>
        </xdr:to>
        <xdr:sp macro="" textlink="">
          <xdr:nvSpPr>
            <xdr:cNvPr id="4113" name="Object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2247900</xdr:colOff>
          <xdr:row>11</xdr:row>
          <xdr:rowOff>0</xdr:rowOff>
        </xdr:from>
        <xdr:to>
          <xdr:col>0</xdr:col>
          <xdr:colOff>3819525</xdr:colOff>
          <xdr:row>11</xdr:row>
          <xdr:rowOff>0</xdr:rowOff>
        </xdr:to>
        <xdr:sp macro="" textlink="">
          <xdr:nvSpPr>
            <xdr:cNvPr id="4114" name="Object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1885950</xdr:colOff>
          <xdr:row>11</xdr:row>
          <xdr:rowOff>0</xdr:rowOff>
        </xdr:from>
        <xdr:to>
          <xdr:col>0</xdr:col>
          <xdr:colOff>3819525</xdr:colOff>
          <xdr:row>11</xdr:row>
          <xdr:rowOff>0</xdr:rowOff>
        </xdr:to>
        <xdr:sp macro="" textlink="">
          <xdr:nvSpPr>
            <xdr:cNvPr id="4115" name="Object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1905000</xdr:colOff>
          <xdr:row>11</xdr:row>
          <xdr:rowOff>0</xdr:rowOff>
        </xdr:from>
        <xdr:to>
          <xdr:col>0</xdr:col>
          <xdr:colOff>3819525</xdr:colOff>
          <xdr:row>11</xdr:row>
          <xdr:rowOff>0</xdr:rowOff>
        </xdr:to>
        <xdr:sp macro="" textlink="">
          <xdr:nvSpPr>
            <xdr:cNvPr id="4116" name="Object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wmf"/><Relationship Id="rId18" Type="http://schemas.openxmlformats.org/officeDocument/2006/relationships/oleObject" Target="../embeddings/oleObject8.bin"/><Relationship Id="rId26" Type="http://schemas.openxmlformats.org/officeDocument/2006/relationships/oleObject" Target="../embeddings/oleObject12.bin"/><Relationship Id="rId39" Type="http://schemas.openxmlformats.org/officeDocument/2006/relationships/image" Target="../media/image18.wmf"/><Relationship Id="rId3" Type="http://schemas.openxmlformats.org/officeDocument/2006/relationships/vmlDrawing" Target="../drawings/vmlDrawing2.vml"/><Relationship Id="rId21" Type="http://schemas.openxmlformats.org/officeDocument/2006/relationships/image" Target="../media/image9.wmf"/><Relationship Id="rId34" Type="http://schemas.openxmlformats.org/officeDocument/2006/relationships/oleObject" Target="../embeddings/oleObject16.bin"/><Relationship Id="rId42" Type="http://schemas.openxmlformats.org/officeDocument/2006/relationships/oleObject" Target="../embeddings/oleObject20.bin"/><Relationship Id="rId7" Type="http://schemas.openxmlformats.org/officeDocument/2006/relationships/image" Target="../media/image2.wmf"/><Relationship Id="rId12" Type="http://schemas.openxmlformats.org/officeDocument/2006/relationships/oleObject" Target="../embeddings/oleObject5.bin"/><Relationship Id="rId17" Type="http://schemas.openxmlformats.org/officeDocument/2006/relationships/image" Target="../media/image7.wmf"/><Relationship Id="rId25" Type="http://schemas.openxmlformats.org/officeDocument/2006/relationships/image" Target="../media/image11.wmf"/><Relationship Id="rId33" Type="http://schemas.openxmlformats.org/officeDocument/2006/relationships/image" Target="../media/image15.wmf"/><Relationship Id="rId38" Type="http://schemas.openxmlformats.org/officeDocument/2006/relationships/oleObject" Target="../embeddings/oleObject18.bin"/><Relationship Id="rId2" Type="http://schemas.openxmlformats.org/officeDocument/2006/relationships/drawing" Target="../drawings/drawing1.xml"/><Relationship Id="rId16" Type="http://schemas.openxmlformats.org/officeDocument/2006/relationships/oleObject" Target="../embeddings/oleObject7.bin"/><Relationship Id="rId20" Type="http://schemas.openxmlformats.org/officeDocument/2006/relationships/oleObject" Target="../embeddings/oleObject9.bin"/><Relationship Id="rId29" Type="http://schemas.openxmlformats.org/officeDocument/2006/relationships/image" Target="../media/image13.wmf"/><Relationship Id="rId41" Type="http://schemas.openxmlformats.org/officeDocument/2006/relationships/image" Target="../media/image19.wmf"/><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wmf"/><Relationship Id="rId24" Type="http://schemas.openxmlformats.org/officeDocument/2006/relationships/oleObject" Target="../embeddings/oleObject11.bin"/><Relationship Id="rId32" Type="http://schemas.openxmlformats.org/officeDocument/2006/relationships/oleObject" Target="../embeddings/oleObject15.bin"/><Relationship Id="rId37" Type="http://schemas.openxmlformats.org/officeDocument/2006/relationships/image" Target="../media/image17.wmf"/><Relationship Id="rId40" Type="http://schemas.openxmlformats.org/officeDocument/2006/relationships/oleObject" Target="../embeddings/oleObject19.bin"/><Relationship Id="rId5" Type="http://schemas.openxmlformats.org/officeDocument/2006/relationships/image" Target="../media/image1.wmf"/><Relationship Id="rId15" Type="http://schemas.openxmlformats.org/officeDocument/2006/relationships/image" Target="../media/image6.wmf"/><Relationship Id="rId23" Type="http://schemas.openxmlformats.org/officeDocument/2006/relationships/image" Target="../media/image10.wmf"/><Relationship Id="rId28" Type="http://schemas.openxmlformats.org/officeDocument/2006/relationships/oleObject" Target="../embeddings/oleObject13.bin"/><Relationship Id="rId36" Type="http://schemas.openxmlformats.org/officeDocument/2006/relationships/oleObject" Target="../embeddings/oleObject17.bin"/><Relationship Id="rId10" Type="http://schemas.openxmlformats.org/officeDocument/2006/relationships/oleObject" Target="../embeddings/oleObject4.bin"/><Relationship Id="rId19" Type="http://schemas.openxmlformats.org/officeDocument/2006/relationships/image" Target="../media/image8.wmf"/><Relationship Id="rId31" Type="http://schemas.openxmlformats.org/officeDocument/2006/relationships/image" Target="../media/image14.wmf"/><Relationship Id="rId4" Type="http://schemas.openxmlformats.org/officeDocument/2006/relationships/oleObject" Target="../embeddings/oleObject1.bin"/><Relationship Id="rId9" Type="http://schemas.openxmlformats.org/officeDocument/2006/relationships/image" Target="../media/image3.wmf"/><Relationship Id="rId14" Type="http://schemas.openxmlformats.org/officeDocument/2006/relationships/oleObject" Target="../embeddings/oleObject6.bin"/><Relationship Id="rId22" Type="http://schemas.openxmlformats.org/officeDocument/2006/relationships/oleObject" Target="../embeddings/oleObject10.bin"/><Relationship Id="rId27" Type="http://schemas.openxmlformats.org/officeDocument/2006/relationships/image" Target="../media/image12.wmf"/><Relationship Id="rId30" Type="http://schemas.openxmlformats.org/officeDocument/2006/relationships/oleObject" Target="../embeddings/oleObject14.bin"/><Relationship Id="rId35" Type="http://schemas.openxmlformats.org/officeDocument/2006/relationships/image" Target="../media/image16.wmf"/><Relationship Id="rId43" Type="http://schemas.openxmlformats.org/officeDocument/2006/relationships/image" Target="../media/image20.w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23.bin"/><Relationship Id="rId13" Type="http://schemas.openxmlformats.org/officeDocument/2006/relationships/image" Target="../media/image5.wmf"/><Relationship Id="rId18" Type="http://schemas.openxmlformats.org/officeDocument/2006/relationships/oleObject" Target="../embeddings/oleObject28.bin"/><Relationship Id="rId26" Type="http://schemas.openxmlformats.org/officeDocument/2006/relationships/oleObject" Target="../embeddings/oleObject32.bin"/><Relationship Id="rId39" Type="http://schemas.openxmlformats.org/officeDocument/2006/relationships/image" Target="../media/image18.wmf"/><Relationship Id="rId3" Type="http://schemas.openxmlformats.org/officeDocument/2006/relationships/vmlDrawing" Target="../drawings/vmlDrawing3.vml"/><Relationship Id="rId21" Type="http://schemas.openxmlformats.org/officeDocument/2006/relationships/image" Target="../media/image9.wmf"/><Relationship Id="rId34" Type="http://schemas.openxmlformats.org/officeDocument/2006/relationships/oleObject" Target="../embeddings/oleObject36.bin"/><Relationship Id="rId42" Type="http://schemas.openxmlformats.org/officeDocument/2006/relationships/oleObject" Target="../embeddings/oleObject40.bin"/><Relationship Id="rId7" Type="http://schemas.openxmlformats.org/officeDocument/2006/relationships/image" Target="../media/image2.wmf"/><Relationship Id="rId12" Type="http://schemas.openxmlformats.org/officeDocument/2006/relationships/oleObject" Target="../embeddings/oleObject25.bin"/><Relationship Id="rId17" Type="http://schemas.openxmlformats.org/officeDocument/2006/relationships/image" Target="../media/image7.wmf"/><Relationship Id="rId25" Type="http://schemas.openxmlformats.org/officeDocument/2006/relationships/image" Target="../media/image11.wmf"/><Relationship Id="rId33" Type="http://schemas.openxmlformats.org/officeDocument/2006/relationships/image" Target="../media/image15.wmf"/><Relationship Id="rId38" Type="http://schemas.openxmlformats.org/officeDocument/2006/relationships/oleObject" Target="../embeddings/oleObject38.bin"/><Relationship Id="rId2" Type="http://schemas.openxmlformats.org/officeDocument/2006/relationships/drawing" Target="../drawings/drawing2.xml"/><Relationship Id="rId16" Type="http://schemas.openxmlformats.org/officeDocument/2006/relationships/oleObject" Target="../embeddings/oleObject27.bin"/><Relationship Id="rId20" Type="http://schemas.openxmlformats.org/officeDocument/2006/relationships/oleObject" Target="../embeddings/oleObject29.bin"/><Relationship Id="rId29" Type="http://schemas.openxmlformats.org/officeDocument/2006/relationships/image" Target="../media/image13.wmf"/><Relationship Id="rId41" Type="http://schemas.openxmlformats.org/officeDocument/2006/relationships/image" Target="../media/image19.wmf"/><Relationship Id="rId1" Type="http://schemas.openxmlformats.org/officeDocument/2006/relationships/printerSettings" Target="../printerSettings/printerSettings4.bin"/><Relationship Id="rId6" Type="http://schemas.openxmlformats.org/officeDocument/2006/relationships/oleObject" Target="../embeddings/oleObject22.bin"/><Relationship Id="rId11" Type="http://schemas.openxmlformats.org/officeDocument/2006/relationships/image" Target="../media/image4.wmf"/><Relationship Id="rId24" Type="http://schemas.openxmlformats.org/officeDocument/2006/relationships/oleObject" Target="../embeddings/oleObject31.bin"/><Relationship Id="rId32" Type="http://schemas.openxmlformats.org/officeDocument/2006/relationships/oleObject" Target="../embeddings/oleObject35.bin"/><Relationship Id="rId37" Type="http://schemas.openxmlformats.org/officeDocument/2006/relationships/image" Target="../media/image17.wmf"/><Relationship Id="rId40" Type="http://schemas.openxmlformats.org/officeDocument/2006/relationships/oleObject" Target="../embeddings/oleObject39.bin"/><Relationship Id="rId5" Type="http://schemas.openxmlformats.org/officeDocument/2006/relationships/image" Target="../media/image1.wmf"/><Relationship Id="rId15" Type="http://schemas.openxmlformats.org/officeDocument/2006/relationships/image" Target="../media/image6.wmf"/><Relationship Id="rId23" Type="http://schemas.openxmlformats.org/officeDocument/2006/relationships/image" Target="../media/image10.wmf"/><Relationship Id="rId28" Type="http://schemas.openxmlformats.org/officeDocument/2006/relationships/oleObject" Target="../embeddings/oleObject33.bin"/><Relationship Id="rId36" Type="http://schemas.openxmlformats.org/officeDocument/2006/relationships/oleObject" Target="../embeddings/oleObject37.bin"/><Relationship Id="rId10" Type="http://schemas.openxmlformats.org/officeDocument/2006/relationships/oleObject" Target="../embeddings/oleObject24.bin"/><Relationship Id="rId19" Type="http://schemas.openxmlformats.org/officeDocument/2006/relationships/image" Target="../media/image8.wmf"/><Relationship Id="rId31" Type="http://schemas.openxmlformats.org/officeDocument/2006/relationships/image" Target="../media/image14.wmf"/><Relationship Id="rId4" Type="http://schemas.openxmlformats.org/officeDocument/2006/relationships/oleObject" Target="../embeddings/oleObject21.bin"/><Relationship Id="rId9" Type="http://schemas.openxmlformats.org/officeDocument/2006/relationships/image" Target="../media/image3.wmf"/><Relationship Id="rId14" Type="http://schemas.openxmlformats.org/officeDocument/2006/relationships/oleObject" Target="../embeddings/oleObject26.bin"/><Relationship Id="rId22" Type="http://schemas.openxmlformats.org/officeDocument/2006/relationships/oleObject" Target="../embeddings/oleObject30.bin"/><Relationship Id="rId27" Type="http://schemas.openxmlformats.org/officeDocument/2006/relationships/image" Target="../media/image12.wmf"/><Relationship Id="rId30" Type="http://schemas.openxmlformats.org/officeDocument/2006/relationships/oleObject" Target="../embeddings/oleObject34.bin"/><Relationship Id="rId35" Type="http://schemas.openxmlformats.org/officeDocument/2006/relationships/image" Target="../media/image16.wmf"/><Relationship Id="rId43" Type="http://schemas.openxmlformats.org/officeDocument/2006/relationships/image" Target="../media/image20.w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26"/>
  <sheetViews>
    <sheetView tabSelected="1" workbookViewId="0">
      <selection activeCell="A4" sqref="A4:C4"/>
    </sheetView>
  </sheetViews>
  <sheetFormatPr defaultRowHeight="15.75" x14ac:dyDescent="0.25"/>
  <cols>
    <col min="1" max="1" width="81.28515625" style="1" customWidth="1"/>
    <col min="2" max="2" width="8.28515625" style="2" customWidth="1"/>
    <col min="3" max="3" width="11.140625" style="3" customWidth="1"/>
    <col min="6" max="6" width="23.5703125" customWidth="1"/>
    <col min="7" max="7" width="41.42578125" customWidth="1"/>
  </cols>
  <sheetData>
    <row r="1" spans="1:8" x14ac:dyDescent="0.25">
      <c r="A1" s="292" t="s">
        <v>362</v>
      </c>
      <c r="B1" s="293"/>
      <c r="C1" s="294"/>
    </row>
    <row r="2" spans="1:8" ht="16.5" thickBot="1" x14ac:dyDescent="0.3">
      <c r="A2" s="291"/>
      <c r="B2" s="291"/>
      <c r="C2" s="291"/>
    </row>
    <row r="3" spans="1:8" x14ac:dyDescent="0.25">
      <c r="A3" s="371"/>
      <c r="B3" s="372"/>
      <c r="C3" s="373"/>
      <c r="D3" s="241"/>
    </row>
    <row r="4" spans="1:8" x14ac:dyDescent="0.25">
      <c r="A4" s="374"/>
      <c r="B4" s="295"/>
      <c r="C4" s="375"/>
      <c r="D4" s="241"/>
    </row>
    <row r="5" spans="1:8" x14ac:dyDescent="0.25">
      <c r="A5" s="376"/>
      <c r="B5" s="288"/>
      <c r="C5" s="377"/>
    </row>
    <row r="6" spans="1:8" ht="16.5" x14ac:dyDescent="0.3">
      <c r="A6" s="378" t="s">
        <v>361</v>
      </c>
      <c r="B6" s="296"/>
      <c r="C6" s="379"/>
    </row>
    <row r="7" spans="1:8" ht="16.5" thickBot="1" x14ac:dyDescent="0.3">
      <c r="A7" s="380"/>
      <c r="B7" s="381"/>
      <c r="C7" s="382"/>
    </row>
    <row r="8" spans="1:8" ht="13.5" customHeight="1" thickBot="1" x14ac:dyDescent="0.35">
      <c r="A8" s="290"/>
      <c r="B8" s="290"/>
      <c r="C8" s="290"/>
    </row>
    <row r="9" spans="1:8" ht="16.5" thickBot="1" x14ac:dyDescent="0.3">
      <c r="A9" s="7" t="s">
        <v>0</v>
      </c>
      <c r="B9" s="243"/>
      <c r="C9" s="8" t="s">
        <v>1</v>
      </c>
      <c r="H9">
        <f>IF(B9&lt;5,5,B9)</f>
        <v>5</v>
      </c>
    </row>
    <row r="10" spans="1:8" x14ac:dyDescent="0.25">
      <c r="A10" s="289"/>
      <c r="B10" s="289"/>
      <c r="C10" s="289"/>
    </row>
    <row r="11" spans="1:8" x14ac:dyDescent="0.25">
      <c r="A11" s="301" t="s">
        <v>271</v>
      </c>
      <c r="B11" s="299"/>
      <c r="C11" s="299"/>
    </row>
    <row r="12" spans="1:8" ht="31.5" customHeight="1" thickBot="1" x14ac:dyDescent="0.3">
      <c r="A12" s="299" t="s">
        <v>421</v>
      </c>
      <c r="B12" s="300"/>
      <c r="C12" s="300"/>
    </row>
    <row r="13" spans="1:8" ht="16.5" thickBot="1" x14ac:dyDescent="0.3">
      <c r="A13" s="26" t="s">
        <v>78</v>
      </c>
      <c r="B13" s="4" t="s">
        <v>8</v>
      </c>
      <c r="C13" s="5" t="s">
        <v>11</v>
      </c>
    </row>
    <row r="14" spans="1:8" ht="19.5" thickBot="1" x14ac:dyDescent="0.3">
      <c r="A14" s="25" t="s">
        <v>79</v>
      </c>
      <c r="B14" s="4"/>
      <c r="C14" s="5">
        <f>'A. Activitate didactica'!H11</f>
        <v>0</v>
      </c>
    </row>
    <row r="15" spans="1:8" ht="16.5" thickBot="1" x14ac:dyDescent="0.3">
      <c r="A15" s="6" t="s">
        <v>80</v>
      </c>
      <c r="B15" s="5">
        <f>'A. Activitate didactica'!G13</f>
        <v>0</v>
      </c>
      <c r="C15" s="5">
        <f>'A. Activitate didactica'!H13</f>
        <v>0</v>
      </c>
    </row>
    <row r="16" spans="1:8" x14ac:dyDescent="0.25">
      <c r="A16" s="87" t="s">
        <v>128</v>
      </c>
      <c r="B16" s="88">
        <f>'A. Activitate didactica'!G14</f>
        <v>0</v>
      </c>
      <c r="C16" s="88">
        <f>'A. Activitate didactica'!H14</f>
        <v>0</v>
      </c>
    </row>
    <row r="17" spans="1:3" x14ac:dyDescent="0.25">
      <c r="A17" s="217" t="s">
        <v>81</v>
      </c>
      <c r="B17" s="90">
        <f>'A. Activitate didactica'!G15</f>
        <v>0</v>
      </c>
      <c r="C17" s="90">
        <f>'A. Activitate didactica'!H15</f>
        <v>0</v>
      </c>
    </row>
    <row r="18" spans="1:3" x14ac:dyDescent="0.25">
      <c r="A18" s="213" t="s">
        <v>118</v>
      </c>
      <c r="B18" s="92">
        <f>'A. Activitate didactica'!G16</f>
        <v>0</v>
      </c>
      <c r="C18" s="92">
        <f>'A. Activitate didactica'!H16</f>
        <v>0</v>
      </c>
    </row>
    <row r="19" spans="1:3" x14ac:dyDescent="0.25">
      <c r="A19" s="213" t="s">
        <v>432</v>
      </c>
      <c r="B19" s="92">
        <f>'A. Activitate didactica'!G35</f>
        <v>0</v>
      </c>
      <c r="C19" s="92">
        <f>'A. Activitate didactica'!H35</f>
        <v>0</v>
      </c>
    </row>
    <row r="20" spans="1:3" x14ac:dyDescent="0.25">
      <c r="A20" s="213" t="s">
        <v>473</v>
      </c>
      <c r="B20" s="92">
        <f>'A. Activitate didactica'!G58</f>
        <v>0</v>
      </c>
      <c r="C20" s="92">
        <f>'A. Activitate didactica'!H58</f>
        <v>0</v>
      </c>
    </row>
    <row r="21" spans="1:3" x14ac:dyDescent="0.25">
      <c r="A21" s="217" t="s">
        <v>88</v>
      </c>
      <c r="B21" s="90">
        <f>'A. Activitate didactica'!G71</f>
        <v>0</v>
      </c>
      <c r="C21" s="90">
        <f>'A. Activitate didactica'!H71</f>
        <v>0</v>
      </c>
    </row>
    <row r="22" spans="1:3" x14ac:dyDescent="0.25">
      <c r="A22" s="213" t="s">
        <v>474</v>
      </c>
      <c r="B22" s="92">
        <f>'A. Activitate didactica'!G72</f>
        <v>0</v>
      </c>
      <c r="C22" s="92">
        <f>'A. Activitate didactica'!H72</f>
        <v>0</v>
      </c>
    </row>
    <row r="23" spans="1:3" x14ac:dyDescent="0.25">
      <c r="A23" s="213" t="s">
        <v>475</v>
      </c>
      <c r="B23" s="92">
        <f>'A. Activitate didactica'!G79</f>
        <v>0</v>
      </c>
      <c r="C23" s="92">
        <f>'A. Activitate didactica'!H79</f>
        <v>0</v>
      </c>
    </row>
    <row r="24" spans="1:3" x14ac:dyDescent="0.25">
      <c r="A24" s="213" t="s">
        <v>473</v>
      </c>
      <c r="B24" s="92">
        <f>'A. Activitate didactica'!G86</f>
        <v>0</v>
      </c>
      <c r="C24" s="92">
        <f>'A. Activitate didactica'!H86</f>
        <v>0</v>
      </c>
    </row>
    <row r="25" spans="1:3" x14ac:dyDescent="0.25">
      <c r="A25" s="93" t="s">
        <v>129</v>
      </c>
      <c r="B25" s="90">
        <f>'A. Activitate didactica'!G93</f>
        <v>0</v>
      </c>
      <c r="C25" s="90">
        <f>'A. Activitate didactica'!H93</f>
        <v>0</v>
      </c>
    </row>
    <row r="26" spans="1:3" x14ac:dyDescent="0.25">
      <c r="A26" s="213" t="s">
        <v>276</v>
      </c>
      <c r="B26" s="92">
        <f>'A. Activitate didactica'!G94</f>
        <v>0</v>
      </c>
      <c r="C26" s="92">
        <f>'A. Activitate didactica'!H94</f>
        <v>0</v>
      </c>
    </row>
    <row r="27" spans="1:3" x14ac:dyDescent="0.25">
      <c r="A27" s="213" t="s">
        <v>277</v>
      </c>
      <c r="B27" s="92">
        <f>'A. Activitate didactica'!G101</f>
        <v>0</v>
      </c>
      <c r="C27" s="92">
        <f>'A. Activitate didactica'!H101</f>
        <v>0</v>
      </c>
    </row>
    <row r="28" spans="1:3" x14ac:dyDescent="0.25">
      <c r="A28" s="91" t="s">
        <v>332</v>
      </c>
      <c r="B28" s="92">
        <f>'A. Activitate didactica'!G108</f>
        <v>0</v>
      </c>
      <c r="C28" s="92">
        <f>'A. Activitate didactica'!H108</f>
        <v>0</v>
      </c>
    </row>
    <row r="29" spans="1:3" x14ac:dyDescent="0.25">
      <c r="A29" s="93" t="s">
        <v>145</v>
      </c>
      <c r="B29" s="90">
        <f>'A. Activitate didactica'!G115</f>
        <v>0</v>
      </c>
      <c r="C29" s="90">
        <f>'A. Activitate didactica'!H115</f>
        <v>0</v>
      </c>
    </row>
    <row r="30" spans="1:3" x14ac:dyDescent="0.25">
      <c r="A30" s="89" t="s">
        <v>98</v>
      </c>
      <c r="B30" s="92">
        <f>'A. Activitate didactica'!G116</f>
        <v>0</v>
      </c>
      <c r="C30" s="92">
        <f>'A. Activitate didactica'!H116</f>
        <v>0</v>
      </c>
    </row>
    <row r="31" spans="1:3" x14ac:dyDescent="0.25">
      <c r="A31" s="91" t="s">
        <v>119</v>
      </c>
      <c r="B31" s="92">
        <f>'A. Activitate didactica'!G117</f>
        <v>0</v>
      </c>
      <c r="C31" s="92">
        <f>'A. Activitate didactica'!H117</f>
        <v>0</v>
      </c>
    </row>
    <row r="32" spans="1:3" x14ac:dyDescent="0.25">
      <c r="A32" s="91" t="s">
        <v>120</v>
      </c>
      <c r="B32" s="92">
        <f>'A. Activitate didactica'!G127</f>
        <v>0</v>
      </c>
      <c r="C32" s="92">
        <f>'A. Activitate didactica'!H127</f>
        <v>0</v>
      </c>
    </row>
    <row r="33" spans="1:3" x14ac:dyDescent="0.25">
      <c r="A33" s="91" t="s">
        <v>332</v>
      </c>
      <c r="B33" s="92">
        <f>'A. Activitate didactica'!G138</f>
        <v>0</v>
      </c>
      <c r="C33" s="92">
        <f>'A. Activitate didactica'!H138</f>
        <v>0</v>
      </c>
    </row>
    <row r="34" spans="1:3" x14ac:dyDescent="0.25">
      <c r="A34" s="94" t="s">
        <v>100</v>
      </c>
      <c r="B34" s="90">
        <f>'A. Activitate didactica'!G149</f>
        <v>0</v>
      </c>
      <c r="C34" s="90">
        <f>'A. Activitate didactica'!H149</f>
        <v>0</v>
      </c>
    </row>
    <row r="35" spans="1:3" x14ac:dyDescent="0.25">
      <c r="A35" s="91" t="s">
        <v>121</v>
      </c>
      <c r="B35" s="92">
        <f>'A. Activitate didactica'!G150</f>
        <v>0</v>
      </c>
      <c r="C35" s="92">
        <f>'A. Activitate didactica'!H150</f>
        <v>0</v>
      </c>
    </row>
    <row r="36" spans="1:3" x14ac:dyDescent="0.25">
      <c r="A36" s="91" t="s">
        <v>122</v>
      </c>
      <c r="B36" s="92">
        <f>'A. Activitate didactica'!G156</f>
        <v>0</v>
      </c>
      <c r="C36" s="92">
        <f>'A. Activitate didactica'!H156</f>
        <v>0</v>
      </c>
    </row>
    <row r="37" spans="1:3" ht="16.5" thickBot="1" x14ac:dyDescent="0.3">
      <c r="A37" s="91" t="s">
        <v>330</v>
      </c>
      <c r="B37" s="95">
        <f>'A. Activitate didactica'!G162</f>
        <v>0</v>
      </c>
      <c r="C37" s="95">
        <f>'A. Activitate didactica'!H162</f>
        <v>0</v>
      </c>
    </row>
    <row r="38" spans="1:3" ht="33" customHeight="1" thickBot="1" x14ac:dyDescent="0.3">
      <c r="A38" s="96" t="s">
        <v>225</v>
      </c>
      <c r="B38" s="97"/>
      <c r="C38" s="98">
        <f>'A. Activitate didactica'!H168</f>
        <v>0</v>
      </c>
    </row>
    <row r="39" spans="1:3" ht="16.5" thickBot="1" x14ac:dyDescent="0.3">
      <c r="A39" s="87" t="s">
        <v>368</v>
      </c>
      <c r="B39" s="88">
        <f>'A. Activitate didactica'!G169</f>
        <v>0</v>
      </c>
      <c r="C39" s="88">
        <f>'A. Activitate didactica'!H169</f>
        <v>0</v>
      </c>
    </row>
    <row r="40" spans="1:3" ht="32.25" thickBot="1" x14ac:dyDescent="0.3">
      <c r="A40" s="96" t="s">
        <v>82</v>
      </c>
      <c r="B40" s="97"/>
      <c r="C40" s="98">
        <f>'A. Activitate didactica'!H192</f>
        <v>0</v>
      </c>
    </row>
    <row r="41" spans="1:3" x14ac:dyDescent="0.25">
      <c r="A41" s="87" t="s">
        <v>125</v>
      </c>
      <c r="B41" s="88">
        <f>'A. Activitate didactica'!G193</f>
        <v>0</v>
      </c>
      <c r="C41" s="88">
        <f>'A. Activitate didactica'!H193</f>
        <v>0</v>
      </c>
    </row>
    <row r="42" spans="1:3" x14ac:dyDescent="0.25">
      <c r="A42" s="91" t="s">
        <v>121</v>
      </c>
      <c r="B42" s="92">
        <f>'A. Activitate didactica'!G194</f>
        <v>0</v>
      </c>
      <c r="C42" s="92">
        <f>'A. Activitate didactica'!H194</f>
        <v>0</v>
      </c>
    </row>
    <row r="43" spans="1:3" x14ac:dyDescent="0.25">
      <c r="A43" s="91" t="s">
        <v>122</v>
      </c>
      <c r="B43" s="92">
        <f>'A. Activitate didactica'!G201</f>
        <v>0</v>
      </c>
      <c r="C43" s="92">
        <f>'A. Activitate didactica'!H201</f>
        <v>0</v>
      </c>
    </row>
    <row r="44" spans="1:3" x14ac:dyDescent="0.25">
      <c r="A44" s="91" t="s">
        <v>332</v>
      </c>
      <c r="B44" s="92">
        <f>'A. Activitate didactica'!G212</f>
        <v>0</v>
      </c>
      <c r="C44" s="92">
        <f>'A. Activitate didactica'!H212</f>
        <v>0</v>
      </c>
    </row>
    <row r="45" spans="1:3" x14ac:dyDescent="0.25">
      <c r="A45" s="93" t="s">
        <v>126</v>
      </c>
      <c r="B45" s="90">
        <f>'A. Activitate didactica'!G222</f>
        <v>0</v>
      </c>
      <c r="C45" s="90">
        <f>'A. Activitate didactica'!H222</f>
        <v>0</v>
      </c>
    </row>
    <row r="46" spans="1:3" x14ac:dyDescent="0.25">
      <c r="A46" s="91" t="s">
        <v>123</v>
      </c>
      <c r="B46" s="92">
        <f>'A. Activitate didactica'!G223</f>
        <v>0</v>
      </c>
      <c r="C46" s="92">
        <f>'A. Activitate didactica'!H223</f>
        <v>0</v>
      </c>
    </row>
    <row r="47" spans="1:3" x14ac:dyDescent="0.25">
      <c r="A47" s="91" t="s">
        <v>124</v>
      </c>
      <c r="B47" s="92">
        <f>'A. Activitate didactica'!G231</f>
        <v>0</v>
      </c>
      <c r="C47" s="92">
        <f>'A. Activitate didactica'!H231</f>
        <v>0</v>
      </c>
    </row>
    <row r="48" spans="1:3" ht="16.5" thickBot="1" x14ac:dyDescent="0.3">
      <c r="A48" s="91" t="s">
        <v>332</v>
      </c>
      <c r="B48" s="95">
        <f>'A. Activitate didactica'!G243</f>
        <v>0</v>
      </c>
      <c r="C48" s="95">
        <f>'A. Activitate didactica'!H243</f>
        <v>0</v>
      </c>
    </row>
    <row r="49" spans="1:6" ht="32.25" thickBot="1" x14ac:dyDescent="0.3">
      <c r="A49" s="96" t="s">
        <v>224</v>
      </c>
      <c r="B49" s="97"/>
      <c r="C49" s="98">
        <f>'A. Activitate didactica'!H253</f>
        <v>0</v>
      </c>
    </row>
    <row r="50" spans="1:6" ht="16.5" thickBot="1" x14ac:dyDescent="0.3">
      <c r="A50" s="99" t="s">
        <v>127</v>
      </c>
      <c r="B50" s="88">
        <f>'A. Activitate didactica'!G254</f>
        <v>0</v>
      </c>
      <c r="C50" s="88">
        <f>'A. Activitate didactica'!H254</f>
        <v>0</v>
      </c>
    </row>
    <row r="51" spans="1:6" ht="20.25" thickTop="1" thickBot="1" x14ac:dyDescent="0.3">
      <c r="A51" s="100" t="s">
        <v>439</v>
      </c>
      <c r="B51" s="101"/>
      <c r="C51" s="102">
        <f>'B. Activitate de cercetare'!H12</f>
        <v>0</v>
      </c>
    </row>
    <row r="52" spans="1:6" ht="66" x14ac:dyDescent="0.25">
      <c r="A52" s="103" t="s">
        <v>365</v>
      </c>
      <c r="B52" s="104"/>
      <c r="C52" s="105">
        <f>'B. Activitate de cercetare'!H14</f>
        <v>0</v>
      </c>
    </row>
    <row r="53" spans="1:6" ht="48" thickBot="1" x14ac:dyDescent="0.3">
      <c r="A53" s="106" t="s">
        <v>329</v>
      </c>
      <c r="B53" s="107"/>
      <c r="C53" s="108"/>
      <c r="F53" t="s">
        <v>114</v>
      </c>
    </row>
    <row r="54" spans="1:6" ht="18.75" customHeight="1" x14ac:dyDescent="0.25">
      <c r="A54" s="214" t="s">
        <v>236</v>
      </c>
      <c r="B54" s="88">
        <f>'B. Activitate de cercetare'!G16</f>
        <v>0</v>
      </c>
      <c r="C54" s="88">
        <f>'B. Activitate de cercetare'!H16</f>
        <v>0</v>
      </c>
    </row>
    <row r="55" spans="1:6" x14ac:dyDescent="0.25">
      <c r="A55" s="213" t="s">
        <v>237</v>
      </c>
      <c r="B55" s="92">
        <f>'B. Activitate de cercetare'!G17</f>
        <v>0</v>
      </c>
      <c r="C55" s="92">
        <f>'B. Activitate de cercetare'!H17</f>
        <v>0</v>
      </c>
    </row>
    <row r="56" spans="1:6" x14ac:dyDescent="0.25">
      <c r="A56" s="213" t="s">
        <v>238</v>
      </c>
      <c r="B56" s="92">
        <f>'B. Activitate de cercetare'!G45</f>
        <v>0</v>
      </c>
      <c r="C56" s="92">
        <f>'B. Activitate de cercetare'!H45</f>
        <v>0</v>
      </c>
    </row>
    <row r="57" spans="1:6" x14ac:dyDescent="0.25">
      <c r="A57" s="215" t="s">
        <v>278</v>
      </c>
      <c r="B57" s="90">
        <f>'B. Activitate de cercetare'!G76</f>
        <v>0</v>
      </c>
      <c r="C57" s="90">
        <f>'B. Activitate de cercetare'!H76</f>
        <v>0</v>
      </c>
    </row>
    <row r="58" spans="1:6" ht="31.5" x14ac:dyDescent="0.25">
      <c r="A58" s="215" t="s">
        <v>240</v>
      </c>
      <c r="B58" s="90">
        <f>'B. Activitate de cercetare'!G79</f>
        <v>0</v>
      </c>
      <c r="C58" s="90">
        <f>'B. Activitate de cercetare'!H79</f>
        <v>0</v>
      </c>
    </row>
    <row r="59" spans="1:6" ht="16.5" thickBot="1" x14ac:dyDescent="0.3">
      <c r="A59" s="215" t="s">
        <v>239</v>
      </c>
      <c r="B59" s="90">
        <f>'B. Activitate de cercetare'!G86</f>
        <v>0</v>
      </c>
      <c r="C59" s="90">
        <f>'B. Activitate de cercetare'!H86</f>
        <v>0</v>
      </c>
    </row>
    <row r="60" spans="1:6" ht="19.5" thickBot="1" x14ac:dyDescent="0.3">
      <c r="A60" s="383" t="s">
        <v>476</v>
      </c>
      <c r="B60" s="98">
        <f>'B. Activitate de cercetare'!G98</f>
        <v>0</v>
      </c>
      <c r="C60" s="98">
        <f>'B. Activitate de cercetare'!H98</f>
        <v>0</v>
      </c>
    </row>
    <row r="61" spans="1:6" ht="31.5" x14ac:dyDescent="0.25">
      <c r="A61" s="214" t="s">
        <v>433</v>
      </c>
      <c r="B61" s="88">
        <f>'B. Activitate de cercetare'!G99</f>
        <v>0</v>
      </c>
      <c r="C61" s="88">
        <f>'B. Activitate de cercetare'!H99</f>
        <v>0</v>
      </c>
    </row>
    <row r="62" spans="1:6" x14ac:dyDescent="0.25">
      <c r="A62" s="213" t="s">
        <v>86</v>
      </c>
      <c r="B62" s="92">
        <f>'B. Activitate de cercetare'!G100</f>
        <v>0</v>
      </c>
      <c r="C62" s="92">
        <f>'B. Activitate de cercetare'!H100</f>
        <v>0</v>
      </c>
    </row>
    <row r="63" spans="1:6" x14ac:dyDescent="0.25">
      <c r="A63" s="213" t="s">
        <v>408</v>
      </c>
      <c r="B63" s="92">
        <f>'B. Activitate de cercetare'!G118</f>
        <v>0</v>
      </c>
      <c r="C63" s="92">
        <f>'B. Activitate de cercetare'!H118</f>
        <v>0</v>
      </c>
    </row>
    <row r="64" spans="1:6" x14ac:dyDescent="0.25">
      <c r="A64" s="213" t="s">
        <v>228</v>
      </c>
      <c r="B64" s="92">
        <f>'B. Activitate de cercetare'!G137</f>
        <v>0</v>
      </c>
      <c r="C64" s="92">
        <f>'B. Activitate de cercetare'!H137</f>
        <v>0</v>
      </c>
    </row>
    <row r="65" spans="1:3" x14ac:dyDescent="0.25">
      <c r="A65" s="215" t="s">
        <v>477</v>
      </c>
      <c r="B65" s="90">
        <f>'B. Activitate de cercetare'!G146</f>
        <v>0</v>
      </c>
      <c r="C65" s="90">
        <f>'B. Activitate de cercetare'!H146</f>
        <v>0</v>
      </c>
    </row>
    <row r="66" spans="1:3" x14ac:dyDescent="0.25">
      <c r="A66" s="384" t="s">
        <v>409</v>
      </c>
      <c r="B66" s="90">
        <f>'B. Activitate de cercetare'!G147</f>
        <v>0</v>
      </c>
      <c r="C66" s="90">
        <f>'B. Activitate de cercetare'!H147</f>
        <v>0</v>
      </c>
    </row>
    <row r="67" spans="1:3" x14ac:dyDescent="0.25">
      <c r="A67" s="91" t="s">
        <v>410</v>
      </c>
      <c r="B67" s="92">
        <f>'B. Activitate de cercetare'!G148</f>
        <v>0</v>
      </c>
      <c r="C67" s="92">
        <f>'B. Activitate de cercetare'!H148</f>
        <v>0</v>
      </c>
    </row>
    <row r="68" spans="1:3" x14ac:dyDescent="0.25">
      <c r="A68" s="91" t="s">
        <v>411</v>
      </c>
      <c r="B68" s="92">
        <f>'B. Activitate de cercetare'!G157</f>
        <v>0</v>
      </c>
      <c r="C68" s="92">
        <f>'B. Activitate de cercetare'!H157</f>
        <v>0</v>
      </c>
    </row>
    <row r="69" spans="1:3" x14ac:dyDescent="0.25">
      <c r="A69" s="91" t="s">
        <v>412</v>
      </c>
      <c r="B69" s="92">
        <f>'B. Activitate de cercetare'!G168</f>
        <v>0</v>
      </c>
      <c r="C69" s="92">
        <f>'B. Activitate de cercetare'!H168</f>
        <v>0</v>
      </c>
    </row>
    <row r="70" spans="1:3" x14ac:dyDescent="0.25">
      <c r="A70" s="273" t="s">
        <v>413</v>
      </c>
      <c r="B70" s="90">
        <f>'B. Activitate de cercetare'!G175</f>
        <v>0</v>
      </c>
      <c r="C70" s="90">
        <f>'B. Activitate de cercetare'!H175</f>
        <v>0</v>
      </c>
    </row>
    <row r="71" spans="1:3" x14ac:dyDescent="0.25">
      <c r="A71" s="91" t="s">
        <v>87</v>
      </c>
      <c r="B71" s="92">
        <f>'B. Activitate de cercetare'!G176</f>
        <v>0</v>
      </c>
      <c r="C71" s="92">
        <f>'B. Activitate de cercetare'!H176</f>
        <v>0</v>
      </c>
    </row>
    <row r="72" spans="1:3" x14ac:dyDescent="0.25">
      <c r="A72" s="91" t="s">
        <v>89</v>
      </c>
      <c r="B72" s="92">
        <f>'B. Activitate de cercetare'!G206</f>
        <v>0</v>
      </c>
      <c r="C72" s="92">
        <f>'B. Activitate de cercetare'!H206</f>
        <v>0</v>
      </c>
    </row>
    <row r="73" spans="1:3" x14ac:dyDescent="0.25">
      <c r="A73" s="213" t="s">
        <v>434</v>
      </c>
      <c r="B73" s="92">
        <f>'B. Activitate de cercetare'!G302</f>
        <v>0</v>
      </c>
      <c r="C73" s="92">
        <f>'B. Activitate de cercetare'!H302</f>
        <v>0</v>
      </c>
    </row>
    <row r="74" spans="1:3" x14ac:dyDescent="0.25">
      <c r="A74" s="93" t="s">
        <v>130</v>
      </c>
      <c r="B74" s="90">
        <f>'B. Activitate de cercetare'!G338</f>
        <v>0</v>
      </c>
      <c r="C74" s="90">
        <f>'B. Activitate de cercetare'!H338</f>
        <v>0</v>
      </c>
    </row>
    <row r="75" spans="1:3" x14ac:dyDescent="0.25">
      <c r="A75" s="94" t="s">
        <v>99</v>
      </c>
      <c r="B75" s="90">
        <f>'B. Activitate de cercetare'!G339</f>
        <v>0</v>
      </c>
      <c r="C75" s="90">
        <f>'B. Activitate de cercetare'!H339</f>
        <v>0</v>
      </c>
    </row>
    <row r="76" spans="1:3" x14ac:dyDescent="0.25">
      <c r="A76" s="91" t="s">
        <v>87</v>
      </c>
      <c r="B76" s="92">
        <f>'B. Activitate de cercetare'!G340</f>
        <v>0</v>
      </c>
      <c r="C76" s="92">
        <f>'B. Activitate de cercetare'!H340</f>
        <v>0</v>
      </c>
    </row>
    <row r="77" spans="1:3" x14ac:dyDescent="0.25">
      <c r="A77" s="91" t="s">
        <v>89</v>
      </c>
      <c r="B77" s="92">
        <f>'B. Activitate de cercetare'!G352</f>
        <v>0</v>
      </c>
      <c r="C77" s="92">
        <f>'B. Activitate de cercetare'!H352</f>
        <v>0</v>
      </c>
    </row>
    <row r="78" spans="1:3" x14ac:dyDescent="0.25">
      <c r="A78" s="213" t="s">
        <v>279</v>
      </c>
      <c r="B78" s="92">
        <f>'B. Activitate de cercetare'!G367</f>
        <v>0</v>
      </c>
      <c r="C78" s="92">
        <f>'B. Activitate de cercetare'!H367</f>
        <v>0</v>
      </c>
    </row>
    <row r="79" spans="1:3" x14ac:dyDescent="0.25">
      <c r="A79" s="216" t="s">
        <v>280</v>
      </c>
      <c r="B79" s="90">
        <f>'B. Activitate de cercetare'!G377</f>
        <v>0</v>
      </c>
      <c r="C79" s="90">
        <f>'B. Activitate de cercetare'!H377</f>
        <v>0</v>
      </c>
    </row>
    <row r="80" spans="1:3" x14ac:dyDescent="0.25">
      <c r="A80" s="217" t="s">
        <v>90</v>
      </c>
      <c r="B80" s="90">
        <f>'B. Activitate de cercetare'!G378</f>
        <v>0</v>
      </c>
      <c r="C80" s="90">
        <f>'B. Activitate de cercetare'!H378</f>
        <v>0</v>
      </c>
    </row>
    <row r="81" spans="1:3" x14ac:dyDescent="0.25">
      <c r="A81" s="213" t="s">
        <v>91</v>
      </c>
      <c r="B81" s="92">
        <f>'B. Activitate de cercetare'!G379</f>
        <v>0</v>
      </c>
      <c r="C81" s="92">
        <f>'B. Activitate de cercetare'!H379</f>
        <v>0</v>
      </c>
    </row>
    <row r="82" spans="1:3" x14ac:dyDescent="0.25">
      <c r="A82" s="213" t="s">
        <v>92</v>
      </c>
      <c r="B82" s="92">
        <f>'B. Activitate de cercetare'!G391</f>
        <v>0</v>
      </c>
      <c r="C82" s="92">
        <f>'B. Activitate de cercetare'!H391</f>
        <v>0</v>
      </c>
    </row>
    <row r="83" spans="1:3" x14ac:dyDescent="0.25">
      <c r="A83" s="213" t="s">
        <v>281</v>
      </c>
      <c r="B83" s="92">
        <f>'B. Activitate de cercetare'!G410</f>
        <v>0</v>
      </c>
      <c r="C83" s="92">
        <f>'B. Activitate de cercetare'!H410</f>
        <v>0</v>
      </c>
    </row>
    <row r="84" spans="1:3" x14ac:dyDescent="0.25">
      <c r="A84" s="217" t="s">
        <v>93</v>
      </c>
      <c r="B84" s="90">
        <f>'B. Activitate de cercetare'!G422</f>
        <v>0</v>
      </c>
      <c r="C84" s="90">
        <f>'B. Activitate de cercetare'!H422</f>
        <v>0</v>
      </c>
    </row>
    <row r="85" spans="1:3" x14ac:dyDescent="0.25">
      <c r="A85" s="213" t="s">
        <v>112</v>
      </c>
      <c r="B85" s="92">
        <f>'B. Activitate de cercetare'!G423</f>
        <v>0</v>
      </c>
      <c r="C85" s="92">
        <f>'B. Activitate de cercetare'!H423</f>
        <v>0</v>
      </c>
    </row>
    <row r="86" spans="1:3" x14ac:dyDescent="0.25">
      <c r="A86" s="213" t="s">
        <v>282</v>
      </c>
      <c r="B86" s="92">
        <f>'B. Activitate de cercetare'!G432</f>
        <v>0</v>
      </c>
      <c r="C86" s="92">
        <f>'B. Activitate de cercetare'!H432</f>
        <v>0</v>
      </c>
    </row>
    <row r="87" spans="1:3" x14ac:dyDescent="0.25">
      <c r="A87" s="213" t="s">
        <v>283</v>
      </c>
      <c r="B87" s="92">
        <f>'B. Activitate de cercetare'!G448</f>
        <v>0</v>
      </c>
      <c r="C87" s="92">
        <f>'B. Activitate de cercetare'!H448</f>
        <v>0</v>
      </c>
    </row>
    <row r="88" spans="1:3" x14ac:dyDescent="0.25">
      <c r="A88" s="217" t="s">
        <v>226</v>
      </c>
      <c r="B88" s="90">
        <f>'B. Activitate de cercetare'!G461</f>
        <v>0</v>
      </c>
      <c r="C88" s="90">
        <f>'B. Activitate de cercetare'!H461</f>
        <v>0</v>
      </c>
    </row>
    <row r="89" spans="1:3" x14ac:dyDescent="0.25">
      <c r="A89" s="213" t="s">
        <v>113</v>
      </c>
      <c r="B89" s="92">
        <f>'B. Activitate de cercetare'!G462</f>
        <v>0</v>
      </c>
      <c r="C89" s="92">
        <f>'B. Activitate de cercetare'!H462</f>
        <v>0</v>
      </c>
    </row>
    <row r="90" spans="1:3" x14ac:dyDescent="0.25">
      <c r="A90" s="213" t="s">
        <v>284</v>
      </c>
      <c r="B90" s="92">
        <f>'B. Activitate de cercetare'!G478</f>
        <v>0</v>
      </c>
      <c r="C90" s="92">
        <f>'B. Activitate de cercetare'!H478</f>
        <v>0</v>
      </c>
    </row>
    <row r="91" spans="1:3" x14ac:dyDescent="0.25">
      <c r="A91" s="213" t="s">
        <v>285</v>
      </c>
      <c r="B91" s="92">
        <f>'B. Activitate de cercetare'!G501</f>
        <v>0</v>
      </c>
      <c r="C91" s="92">
        <f>'B. Activitate de cercetare'!H501</f>
        <v>0</v>
      </c>
    </row>
    <row r="92" spans="1:3" x14ac:dyDescent="0.25">
      <c r="A92" s="213" t="s">
        <v>286</v>
      </c>
      <c r="B92" s="92">
        <f>'B. Activitate de cercetare'!G517</f>
        <v>0</v>
      </c>
      <c r="C92" s="92">
        <f>'B. Activitate de cercetare'!H517</f>
        <v>0</v>
      </c>
    </row>
    <row r="93" spans="1:3" x14ac:dyDescent="0.25">
      <c r="A93" s="89" t="s">
        <v>220</v>
      </c>
      <c r="B93" s="90">
        <f>'B. Activitate de cercetare'!G535</f>
        <v>0</v>
      </c>
      <c r="C93" s="90">
        <f>'B. Activitate de cercetare'!H535</f>
        <v>0</v>
      </c>
    </row>
    <row r="94" spans="1:3" x14ac:dyDescent="0.25">
      <c r="A94" s="91" t="s">
        <v>131</v>
      </c>
      <c r="B94" s="92">
        <f>'B. Activitate de cercetare'!G536</f>
        <v>0</v>
      </c>
      <c r="C94" s="92">
        <f>'B. Activitate de cercetare'!H536</f>
        <v>0</v>
      </c>
    </row>
    <row r="95" spans="1:3" x14ac:dyDescent="0.25">
      <c r="A95" s="213" t="s">
        <v>287</v>
      </c>
      <c r="B95" s="92">
        <f>'B. Activitate de cercetare'!G549</f>
        <v>0</v>
      </c>
      <c r="C95" s="92">
        <f>'B. Activitate de cercetare'!H549</f>
        <v>0</v>
      </c>
    </row>
    <row r="96" spans="1:3" x14ac:dyDescent="0.25">
      <c r="A96" s="213" t="s">
        <v>288</v>
      </c>
      <c r="B96" s="92">
        <f>'B. Activitate de cercetare'!G572</f>
        <v>0</v>
      </c>
      <c r="C96" s="92">
        <f>'B. Activitate de cercetare'!H572</f>
        <v>0</v>
      </c>
    </row>
    <row r="97" spans="1:3" x14ac:dyDescent="0.25">
      <c r="A97" s="217" t="s">
        <v>221</v>
      </c>
      <c r="B97" s="90">
        <f>'B. Activitate de cercetare'!G585</f>
        <v>0</v>
      </c>
      <c r="C97" s="90">
        <f>'B. Activitate de cercetare'!H585</f>
        <v>0</v>
      </c>
    </row>
    <row r="98" spans="1:3" x14ac:dyDescent="0.25">
      <c r="A98" s="213" t="s">
        <v>91</v>
      </c>
      <c r="B98" s="92">
        <f>'B. Activitate de cercetare'!G586</f>
        <v>0</v>
      </c>
      <c r="C98" s="92">
        <f>'B. Activitate de cercetare'!H586</f>
        <v>0</v>
      </c>
    </row>
    <row r="99" spans="1:3" x14ac:dyDescent="0.25">
      <c r="A99" s="213" t="s">
        <v>94</v>
      </c>
      <c r="B99" s="92">
        <f>'B. Activitate de cercetare'!G600</f>
        <v>0</v>
      </c>
      <c r="C99" s="92">
        <f>'B. Activitate de cercetare'!H600</f>
        <v>0</v>
      </c>
    </row>
    <row r="100" spans="1:3" x14ac:dyDescent="0.25">
      <c r="A100" s="213" t="s">
        <v>289</v>
      </c>
      <c r="B100" s="92">
        <f>'B. Activitate de cercetare'!G614</f>
        <v>0</v>
      </c>
      <c r="C100" s="92">
        <f>'B. Activitate de cercetare'!H614</f>
        <v>0</v>
      </c>
    </row>
    <row r="101" spans="1:3" ht="31.5" x14ac:dyDescent="0.25">
      <c r="A101" s="215" t="s">
        <v>290</v>
      </c>
      <c r="B101" s="90">
        <f>'B. Activitate de cercetare'!G624</f>
        <v>0</v>
      </c>
      <c r="C101" s="90">
        <f>'B. Activitate de cercetare'!H624</f>
        <v>0</v>
      </c>
    </row>
    <row r="102" spans="1:3" x14ac:dyDescent="0.25">
      <c r="A102" s="213" t="s">
        <v>95</v>
      </c>
      <c r="B102" s="92">
        <f>'B. Activitate de cercetare'!G625</f>
        <v>0</v>
      </c>
      <c r="C102" s="92">
        <f>'B. Activitate de cercetare'!H625</f>
        <v>0</v>
      </c>
    </row>
    <row r="103" spans="1:3" x14ac:dyDescent="0.25">
      <c r="A103" s="213" t="s">
        <v>96</v>
      </c>
      <c r="B103" s="92">
        <f>'B. Activitate de cercetare'!G642</f>
        <v>0</v>
      </c>
      <c r="C103" s="92">
        <f>'B. Activitate de cercetare'!H642</f>
        <v>0</v>
      </c>
    </row>
    <row r="104" spans="1:3" ht="16.5" thickBot="1" x14ac:dyDescent="0.3">
      <c r="A104" s="213" t="s">
        <v>291</v>
      </c>
      <c r="B104" s="92">
        <f>'B. Activitate de cercetare'!G662</f>
        <v>0</v>
      </c>
      <c r="C104" s="92">
        <f>'B. Activitate de cercetare'!H662</f>
        <v>0</v>
      </c>
    </row>
    <row r="105" spans="1:3" ht="32.25" thickBot="1" x14ac:dyDescent="0.3">
      <c r="A105" s="96" t="s">
        <v>440</v>
      </c>
      <c r="B105" s="97"/>
      <c r="C105" s="98">
        <f>'B. Activitate de cercetare'!H679</f>
        <v>0</v>
      </c>
    </row>
    <row r="106" spans="1:3" ht="22.9" customHeight="1" thickBot="1" x14ac:dyDescent="0.3">
      <c r="A106" s="87" t="s">
        <v>441</v>
      </c>
      <c r="B106" s="88">
        <f>'B. Activitate de cercetare'!G680</f>
        <v>0</v>
      </c>
      <c r="C106" s="88">
        <f>'B. Activitate de cercetare'!H680</f>
        <v>0</v>
      </c>
    </row>
    <row r="107" spans="1:3" ht="16.5" thickBot="1" x14ac:dyDescent="0.3">
      <c r="A107" s="96" t="s">
        <v>83</v>
      </c>
      <c r="B107" s="98">
        <f>'B. Activitate de cercetare'!G712</f>
        <v>0</v>
      </c>
      <c r="C107" s="98">
        <f>'B. Activitate de cercetare'!H712</f>
        <v>0</v>
      </c>
    </row>
    <row r="108" spans="1:3" x14ac:dyDescent="0.25">
      <c r="A108" s="110" t="s">
        <v>137</v>
      </c>
      <c r="B108" s="111">
        <f>'B. Activitate de cercetare'!G713</f>
        <v>0</v>
      </c>
      <c r="C108" s="111">
        <f>'B. Activitate de cercetare'!H713</f>
        <v>0</v>
      </c>
    </row>
    <row r="109" spans="1:3" x14ac:dyDescent="0.25">
      <c r="A109" s="91" t="s">
        <v>132</v>
      </c>
      <c r="B109" s="92">
        <f>'B. Activitate de cercetare'!G726</f>
        <v>0</v>
      </c>
      <c r="C109" s="92">
        <f>'B. Activitate de cercetare'!H726</f>
        <v>0</v>
      </c>
    </row>
    <row r="110" spans="1:3" ht="16.5" thickBot="1" x14ac:dyDescent="0.3">
      <c r="A110" s="109" t="s">
        <v>133</v>
      </c>
      <c r="B110" s="95">
        <f>'B. Activitate de cercetare'!G735</f>
        <v>0</v>
      </c>
      <c r="C110" s="95">
        <f>'B. Activitate de cercetare'!H735</f>
        <v>0</v>
      </c>
    </row>
    <row r="111" spans="1:3" ht="16.5" thickBot="1" x14ac:dyDescent="0.3">
      <c r="A111" s="96" t="s">
        <v>84</v>
      </c>
      <c r="B111" s="98">
        <f>'B. Activitate de cercetare'!G740</f>
        <v>0</v>
      </c>
      <c r="C111" s="98">
        <f>'B. Activitate de cercetare'!H740</f>
        <v>0</v>
      </c>
    </row>
    <row r="112" spans="1:3" x14ac:dyDescent="0.25">
      <c r="A112" s="110" t="s">
        <v>136</v>
      </c>
      <c r="B112" s="111">
        <f>'B. Activitate de cercetare'!G741</f>
        <v>0</v>
      </c>
      <c r="C112" s="111">
        <f>'B. Activitate de cercetare'!H741</f>
        <v>0</v>
      </c>
    </row>
    <row r="113" spans="1:5" ht="16.5" thickBot="1" x14ac:dyDescent="0.3">
      <c r="A113" s="109" t="s">
        <v>134</v>
      </c>
      <c r="B113" s="95">
        <f>'B. Activitate de cercetare'!G761</f>
        <v>0</v>
      </c>
      <c r="C113" s="95">
        <f>'B. Activitate de cercetare'!H761</f>
        <v>0</v>
      </c>
    </row>
    <row r="114" spans="1:5" ht="16.5" thickBot="1" x14ac:dyDescent="0.3">
      <c r="A114" s="96" t="s">
        <v>85</v>
      </c>
      <c r="B114" s="98">
        <f>'B. Activitate de cercetare'!G770</f>
        <v>0</v>
      </c>
      <c r="C114" s="98">
        <f>'B. Activitate de cercetare'!H770</f>
        <v>0</v>
      </c>
    </row>
    <row r="115" spans="1:5" x14ac:dyDescent="0.25">
      <c r="A115" s="91" t="s">
        <v>101</v>
      </c>
      <c r="B115" s="88">
        <f>B116+B117</f>
        <v>0</v>
      </c>
      <c r="C115" s="88">
        <f>C116+C117</f>
        <v>0</v>
      </c>
    </row>
    <row r="116" spans="1:5" ht="25.5" customHeight="1" x14ac:dyDescent="0.25">
      <c r="A116" s="91" t="s">
        <v>138</v>
      </c>
      <c r="B116" s="92">
        <f>'B. Activitate de cercetare'!G772</f>
        <v>0</v>
      </c>
      <c r="C116" s="92">
        <f>'B. Activitate de cercetare'!H772</f>
        <v>0</v>
      </c>
    </row>
    <row r="117" spans="1:5" x14ac:dyDescent="0.25">
      <c r="A117" s="109" t="s">
        <v>135</v>
      </c>
      <c r="B117" s="95">
        <f>'B. Activitate de cercetare'!G785</f>
        <v>0</v>
      </c>
      <c r="C117" s="285">
        <f>'B. Activitate de cercetare'!H785</f>
        <v>0</v>
      </c>
    </row>
    <row r="118" spans="1:5" ht="16.5" thickBot="1" x14ac:dyDescent="0.3">
      <c r="A118" s="215" t="s">
        <v>435</v>
      </c>
      <c r="B118" s="258"/>
      <c r="C118" s="259">
        <f>'B. Activitate de cercetare'!G796</f>
        <v>0</v>
      </c>
    </row>
    <row r="119" spans="1:5" ht="16.5" thickBot="1" x14ac:dyDescent="0.3">
      <c r="A119" s="385" t="s">
        <v>478</v>
      </c>
      <c r="B119" s="98">
        <f>'B. Activitate de cercetare'!E799</f>
        <v>0</v>
      </c>
      <c r="C119" s="98">
        <f>'B. Activitate de cercetare'!G799</f>
        <v>0</v>
      </c>
    </row>
    <row r="120" spans="1:5" x14ac:dyDescent="0.25">
      <c r="A120" s="117" t="s">
        <v>143</v>
      </c>
      <c r="B120" s="123">
        <f>'B. Activitate de cercetare'!E800</f>
        <v>0</v>
      </c>
      <c r="C120" s="148">
        <f>'B. Activitate de cercetare'!G800</f>
        <v>0</v>
      </c>
    </row>
    <row r="121" spans="1:5" ht="16.5" thickBot="1" x14ac:dyDescent="0.3">
      <c r="A121" s="118" t="s">
        <v>144</v>
      </c>
      <c r="B121" s="124">
        <f>'B. Activitate de cercetare'!E813</f>
        <v>0</v>
      </c>
      <c r="C121" s="149">
        <f>'B. Activitate de cercetare'!G813</f>
        <v>0</v>
      </c>
    </row>
    <row r="122" spans="1:5" ht="32.25" thickBot="1" x14ac:dyDescent="0.3">
      <c r="A122" s="253" t="s">
        <v>402</v>
      </c>
      <c r="B122" s="125">
        <f>'B. Activitate de cercetare'!E826</f>
        <v>0</v>
      </c>
      <c r="C122" s="92">
        <f>'B. Activitate de cercetare'!G826</f>
        <v>0</v>
      </c>
    </row>
    <row r="123" spans="1:5" ht="20.25" thickTop="1" thickBot="1" x14ac:dyDescent="0.3">
      <c r="A123" s="100" t="s">
        <v>446</v>
      </c>
      <c r="B123" s="112"/>
      <c r="C123" s="102">
        <f>'C. Prestigiu profesional'!E12</f>
        <v>0</v>
      </c>
    </row>
    <row r="124" spans="1:5" ht="16.5" thickBot="1" x14ac:dyDescent="0.3">
      <c r="A124" s="96" t="s">
        <v>442</v>
      </c>
      <c r="B124" s="98">
        <f>'C. Prestigiu profesional'!D13</f>
        <v>0</v>
      </c>
      <c r="C124" s="98">
        <f>'C. Prestigiu profesional'!E13</f>
        <v>0</v>
      </c>
    </row>
    <row r="125" spans="1:5" x14ac:dyDescent="0.25">
      <c r="A125" s="110" t="s">
        <v>139</v>
      </c>
      <c r="B125" s="111">
        <f>'C. Prestigiu profesional'!D14</f>
        <v>0</v>
      </c>
      <c r="C125" s="111">
        <f>'C. Prestigiu profesional'!E14</f>
        <v>0</v>
      </c>
      <c r="E125" t="s">
        <v>114</v>
      </c>
    </row>
    <row r="126" spans="1:5" x14ac:dyDescent="0.25">
      <c r="A126" s="91" t="s">
        <v>244</v>
      </c>
      <c r="B126" s="92">
        <f>'C. Prestigiu profesional'!D18</f>
        <v>0</v>
      </c>
      <c r="C126" s="92">
        <f>'C. Prestigiu profesional'!E18</f>
        <v>0</v>
      </c>
    </row>
    <row r="127" spans="1:5" ht="32.25" thickBot="1" x14ac:dyDescent="0.3">
      <c r="A127" s="109" t="s">
        <v>140</v>
      </c>
      <c r="B127" s="95">
        <f>'C. Prestigiu profesional'!D22</f>
        <v>0</v>
      </c>
      <c r="C127" s="95">
        <f>'C. Prestigiu profesional'!E22</f>
        <v>0</v>
      </c>
    </row>
    <row r="128" spans="1:5" ht="32.25" thickBot="1" x14ac:dyDescent="0.3">
      <c r="A128" s="96" t="s">
        <v>455</v>
      </c>
      <c r="B128" s="98">
        <f>'C. Prestigiu profesional'!D26</f>
        <v>0</v>
      </c>
      <c r="C128" s="98">
        <f>'C. Prestigiu profesional'!E26</f>
        <v>0</v>
      </c>
    </row>
    <row r="129" spans="1:3" ht="20.25" customHeight="1" x14ac:dyDescent="0.25">
      <c r="A129" s="110" t="s">
        <v>241</v>
      </c>
      <c r="B129" s="111">
        <f>'C. Prestigiu profesional'!D27</f>
        <v>0</v>
      </c>
      <c r="C129" s="111">
        <f>'C. Prestigiu profesional'!E27</f>
        <v>0</v>
      </c>
    </row>
    <row r="130" spans="1:3" ht="16.5" thickBot="1" x14ac:dyDescent="0.3">
      <c r="A130" s="109" t="s">
        <v>242</v>
      </c>
      <c r="B130" s="95">
        <f>'C. Prestigiu profesional'!D33</f>
        <v>0</v>
      </c>
      <c r="C130" s="95">
        <f>'C. Prestigiu profesional'!E33</f>
        <v>0</v>
      </c>
    </row>
    <row r="131" spans="1:3" ht="32.25" thickBot="1" x14ac:dyDescent="0.3">
      <c r="A131" s="96" t="s">
        <v>443</v>
      </c>
      <c r="B131" s="98">
        <f>'C. Prestigiu profesional'!D39</f>
        <v>0</v>
      </c>
      <c r="C131" s="98">
        <f>'C. Prestigiu profesional'!E39</f>
        <v>0</v>
      </c>
    </row>
    <row r="132" spans="1:3" x14ac:dyDescent="0.25">
      <c r="A132" s="110" t="s">
        <v>141</v>
      </c>
      <c r="B132" s="111">
        <f>'C. Prestigiu profesional'!D40</f>
        <v>0</v>
      </c>
      <c r="C132" s="111">
        <f>'C. Prestigiu profesional'!E40</f>
        <v>0</v>
      </c>
    </row>
    <row r="133" spans="1:3" ht="16.5" thickBot="1" x14ac:dyDescent="0.3">
      <c r="A133" s="109" t="s">
        <v>97</v>
      </c>
      <c r="B133" s="95">
        <f>'C. Prestigiu profesional'!D46</f>
        <v>0</v>
      </c>
      <c r="C133" s="95">
        <f>'C. Prestigiu profesional'!E46</f>
        <v>0</v>
      </c>
    </row>
    <row r="134" spans="1:3" ht="16.5" thickBot="1" x14ac:dyDescent="0.3">
      <c r="A134" s="96" t="s">
        <v>444</v>
      </c>
      <c r="B134" s="98">
        <f>'C. Prestigiu profesional'!D52</f>
        <v>0</v>
      </c>
      <c r="C134" s="98">
        <f>'C. Prestigiu profesional'!E52</f>
        <v>0</v>
      </c>
    </row>
    <row r="135" spans="1:3" x14ac:dyDescent="0.25">
      <c r="A135" s="110" t="s">
        <v>243</v>
      </c>
      <c r="B135" s="111">
        <f>'C. Prestigiu profesional'!D53</f>
        <v>0</v>
      </c>
      <c r="C135" s="111">
        <f>'C. Prestigiu profesional'!E53</f>
        <v>0</v>
      </c>
    </row>
    <row r="136" spans="1:3" x14ac:dyDescent="0.25">
      <c r="A136" s="239" t="s">
        <v>292</v>
      </c>
      <c r="B136" s="125">
        <f>'C. Prestigiu profesional'!D59</f>
        <v>0</v>
      </c>
      <c r="C136" s="238">
        <f>'C. Prestigiu profesional'!E59</f>
        <v>0</v>
      </c>
    </row>
    <row r="137" spans="1:3" ht="17.25" customHeight="1" x14ac:dyDescent="0.25">
      <c r="A137" s="239" t="s">
        <v>403</v>
      </c>
      <c r="B137" s="125">
        <f>'C. Prestigiu profesional'!D65</f>
        <v>0</v>
      </c>
      <c r="C137" s="238">
        <f>'C. Prestigiu profesional'!E65</f>
        <v>0</v>
      </c>
    </row>
    <row r="138" spans="1:3" ht="16.5" thickBot="1" x14ac:dyDescent="0.3">
      <c r="A138" s="240" t="s">
        <v>339</v>
      </c>
      <c r="B138" s="124">
        <f>'C. Prestigiu profesional'!D73</f>
        <v>0</v>
      </c>
      <c r="C138" s="238">
        <f>'C. Prestigiu profesional'!E73</f>
        <v>0</v>
      </c>
    </row>
    <row r="139" spans="1:3" ht="16.5" thickBot="1" x14ac:dyDescent="0.3">
      <c r="A139" s="219" t="s">
        <v>445</v>
      </c>
      <c r="B139" s="97" t="s">
        <v>70</v>
      </c>
      <c r="C139" s="98">
        <f>'C. Prestigiu profesional'!E79</f>
        <v>0</v>
      </c>
    </row>
    <row r="140" spans="1:3" x14ac:dyDescent="0.25">
      <c r="A140" s="110" t="s">
        <v>259</v>
      </c>
      <c r="B140" s="113">
        <f>'C. Prestigiu profesional'!B80</f>
        <v>0</v>
      </c>
      <c r="C140" s="111">
        <f>'C. Prestigiu profesional'!E80</f>
        <v>0</v>
      </c>
    </row>
    <row r="141" spans="1:3" x14ac:dyDescent="0.25">
      <c r="A141" s="91" t="s">
        <v>257</v>
      </c>
      <c r="B141" s="114">
        <f>'C. Prestigiu profesional'!B81</f>
        <v>0</v>
      </c>
      <c r="C141" s="92">
        <f>'C. Prestigiu profesional'!E81</f>
        <v>0</v>
      </c>
    </row>
    <row r="142" spans="1:3" ht="16.5" thickBot="1" x14ac:dyDescent="0.3">
      <c r="A142" s="109" t="s">
        <v>258</v>
      </c>
      <c r="B142" s="115">
        <f>'C. Prestigiu profesional'!B82</f>
        <v>0</v>
      </c>
      <c r="C142" s="95">
        <f>'C. Prestigiu profesional'!E82</f>
        <v>0</v>
      </c>
    </row>
    <row r="143" spans="1:3" ht="16.5" thickBot="1" x14ac:dyDescent="0.3">
      <c r="A143" s="116" t="s">
        <v>142</v>
      </c>
      <c r="B143" s="119"/>
      <c r="C143" s="98">
        <f>'C. Prestigiu profesional'!E83</f>
        <v>0</v>
      </c>
    </row>
    <row r="144" spans="1:3" ht="16.5" thickBot="1" x14ac:dyDescent="0.3">
      <c r="A144" s="120" t="s">
        <v>391</v>
      </c>
      <c r="B144" s="126"/>
      <c r="C144" s="128">
        <f>'C. Prestigiu profesional'!E84</f>
        <v>0</v>
      </c>
    </row>
    <row r="145" spans="1:3" x14ac:dyDescent="0.25">
      <c r="A145" s="110" t="s">
        <v>404</v>
      </c>
      <c r="B145" s="125">
        <f>'C. Prestigiu profesional'!D85</f>
        <v>0</v>
      </c>
      <c r="C145" s="127">
        <f>'C. Prestigiu profesional'!E85</f>
        <v>0</v>
      </c>
    </row>
    <row r="146" spans="1:3" ht="16.5" thickBot="1" x14ac:dyDescent="0.3">
      <c r="A146" s="91" t="s">
        <v>405</v>
      </c>
      <c r="B146" s="125">
        <f>'C. Prestigiu profesional'!D89</f>
        <v>0</v>
      </c>
      <c r="C146" s="130">
        <f>'C. Prestigiu profesional'!E89</f>
        <v>0</v>
      </c>
    </row>
    <row r="147" spans="1:3" ht="78" customHeight="1" thickBot="1" x14ac:dyDescent="0.3">
      <c r="A147" s="89" t="s">
        <v>390</v>
      </c>
      <c r="B147" s="129"/>
      <c r="C147" s="128">
        <f>'C. Prestigiu profesional'!E93</f>
        <v>0</v>
      </c>
    </row>
    <row r="148" spans="1:3" ht="32.25" thickBot="1" x14ac:dyDescent="0.3">
      <c r="A148" s="89" t="s">
        <v>389</v>
      </c>
      <c r="B148" s="131">
        <f>'C. Prestigiu profesional'!D100</f>
        <v>0</v>
      </c>
      <c r="C148" s="128">
        <f>'C. Prestigiu profesional'!E100</f>
        <v>0</v>
      </c>
    </row>
    <row r="149" spans="1:3" x14ac:dyDescent="0.25">
      <c r="A149" s="91" t="s">
        <v>380</v>
      </c>
      <c r="B149" s="125"/>
      <c r="C149" s="127">
        <f>'C. Prestigiu profesional'!E101</f>
        <v>0</v>
      </c>
    </row>
    <row r="150" spans="1:3" ht="16.5" thickBot="1" x14ac:dyDescent="0.3">
      <c r="A150" s="91" t="s">
        <v>381</v>
      </c>
      <c r="B150" s="125"/>
      <c r="C150" s="130">
        <f>'C. Prestigiu profesional'!E117</f>
        <v>0</v>
      </c>
    </row>
    <row r="151" spans="1:3" ht="16.5" thickBot="1" x14ac:dyDescent="0.3">
      <c r="A151" s="89" t="s">
        <v>388</v>
      </c>
      <c r="B151" s="131">
        <f>'C. Prestigiu profesional'!D135</f>
        <v>0</v>
      </c>
      <c r="C151" s="128">
        <f>'C. Prestigiu profesional'!E135</f>
        <v>0</v>
      </c>
    </row>
    <row r="152" spans="1:3" x14ac:dyDescent="0.25">
      <c r="A152" s="91" t="s">
        <v>382</v>
      </c>
      <c r="B152" s="125"/>
      <c r="C152" s="127">
        <f>'C. Prestigiu profesional'!E136</f>
        <v>0</v>
      </c>
    </row>
    <row r="153" spans="1:3" ht="16.5" thickBot="1" x14ac:dyDescent="0.3">
      <c r="A153" s="91" t="s">
        <v>383</v>
      </c>
      <c r="B153" s="125"/>
      <c r="C153" s="130">
        <f>'C. Prestigiu profesional'!E141</f>
        <v>0</v>
      </c>
    </row>
    <row r="154" spans="1:3" ht="16.5" thickBot="1" x14ac:dyDescent="0.3">
      <c r="A154" s="217" t="s">
        <v>387</v>
      </c>
      <c r="B154" s="131">
        <f>'C. Prestigiu profesional'!D146</f>
        <v>0</v>
      </c>
      <c r="C154" s="128">
        <f>'C. Prestigiu profesional'!E146</f>
        <v>0</v>
      </c>
    </row>
    <row r="155" spans="1:3" ht="16.5" thickBot="1" x14ac:dyDescent="0.3">
      <c r="A155" s="89" t="s">
        <v>386</v>
      </c>
      <c r="B155" s="131">
        <f>'C. Prestigiu profesional'!D148</f>
        <v>0</v>
      </c>
      <c r="C155" s="128">
        <f>'C. Prestigiu profesional'!E148</f>
        <v>0</v>
      </c>
    </row>
    <row r="156" spans="1:3" ht="19.5" customHeight="1" thickBot="1" x14ac:dyDescent="0.3">
      <c r="A156" s="89" t="s">
        <v>392</v>
      </c>
      <c r="B156" s="131">
        <f>'C. Prestigiu profesional'!D151</f>
        <v>0</v>
      </c>
      <c r="C156" s="128">
        <f>'C. Prestigiu profesional'!E151</f>
        <v>0</v>
      </c>
    </row>
    <row r="157" spans="1:3" ht="16.5" thickBot="1" x14ac:dyDescent="0.3">
      <c r="A157" s="220" t="s">
        <v>231</v>
      </c>
      <c r="B157" s="131"/>
      <c r="C157" s="140">
        <f>'C. Prestigiu profesional'!E156</f>
        <v>0</v>
      </c>
    </row>
    <row r="158" spans="1:3" ht="16.5" thickBot="1" x14ac:dyDescent="0.3">
      <c r="A158" s="220" t="s">
        <v>293</v>
      </c>
      <c r="B158" s="131"/>
      <c r="C158" s="140">
        <f>'C. Prestigiu profesional'!E158</f>
        <v>0</v>
      </c>
    </row>
    <row r="159" spans="1:3" ht="16.5" thickBot="1" x14ac:dyDescent="0.3">
      <c r="A159" s="220" t="s">
        <v>232</v>
      </c>
      <c r="B159" s="131"/>
      <c r="C159" s="128">
        <f>'C. Prestigiu profesional'!E160</f>
        <v>0</v>
      </c>
    </row>
    <row r="160" spans="1:3" x14ac:dyDescent="0.25">
      <c r="A160" s="221" t="s">
        <v>294</v>
      </c>
      <c r="B160" s="131"/>
      <c r="C160" s="142">
        <f>'C. Prestigiu profesional'!E161</f>
        <v>0</v>
      </c>
    </row>
    <row r="161" spans="1:3" x14ac:dyDescent="0.25">
      <c r="A161" s="221" t="s">
        <v>295</v>
      </c>
      <c r="B161" s="131"/>
      <c r="C161" s="141">
        <f>'C. Prestigiu profesional'!E162</f>
        <v>0</v>
      </c>
    </row>
    <row r="162" spans="1:3" ht="16.5" thickBot="1" x14ac:dyDescent="0.3">
      <c r="A162" s="222" t="s">
        <v>296</v>
      </c>
      <c r="B162" s="144"/>
      <c r="C162" s="143">
        <f>'C. Prestigiu profesional'!E163</f>
        <v>0</v>
      </c>
    </row>
    <row r="163" spans="1:3" ht="16.5" thickBot="1" x14ac:dyDescent="0.3">
      <c r="A163" s="220" t="s">
        <v>406</v>
      </c>
      <c r="B163" s="131"/>
      <c r="C163" s="128">
        <f>'C. Prestigiu profesional'!E164</f>
        <v>0</v>
      </c>
    </row>
    <row r="164" spans="1:3" ht="16.5" thickBot="1" x14ac:dyDescent="0.3">
      <c r="A164" s="220" t="s">
        <v>245</v>
      </c>
      <c r="B164" s="131"/>
      <c r="C164" s="128">
        <f>'C. Prestigiu profesional'!E166</f>
        <v>0</v>
      </c>
    </row>
    <row r="165" spans="1:3" ht="16.5" thickBot="1" x14ac:dyDescent="0.3">
      <c r="A165" s="221" t="s">
        <v>407</v>
      </c>
      <c r="B165" s="141"/>
      <c r="C165" s="143">
        <f>'C. Prestigiu profesional'!E167</f>
        <v>0</v>
      </c>
    </row>
    <row r="166" spans="1:3" ht="16.5" thickBot="1" x14ac:dyDescent="0.3">
      <c r="A166" s="223" t="s">
        <v>376</v>
      </c>
      <c r="B166" s="131"/>
      <c r="C166" s="128">
        <f>'C. Prestigiu profesional'!E168</f>
        <v>0</v>
      </c>
    </row>
    <row r="167" spans="1:3" ht="32.25" thickBot="1" x14ac:dyDescent="0.3">
      <c r="A167" s="217" t="s">
        <v>385</v>
      </c>
      <c r="B167" s="131">
        <f>'C. Prestigiu profesional'!D170</f>
        <v>0</v>
      </c>
      <c r="C167" s="128">
        <f>'C. Prestigiu profesional'!E170</f>
        <v>0</v>
      </c>
    </row>
    <row r="168" spans="1:3" ht="16.5" thickBot="1" x14ac:dyDescent="0.3">
      <c r="A168" s="217" t="s">
        <v>384</v>
      </c>
      <c r="B168" s="131">
        <f>'C. Prestigiu profesional'!D174</f>
        <v>0</v>
      </c>
      <c r="C168" s="128">
        <f>'C. Prestigiu profesional'!E174</f>
        <v>0</v>
      </c>
    </row>
    <row r="169" spans="1:3" x14ac:dyDescent="0.25">
      <c r="A169" s="213" t="s">
        <v>246</v>
      </c>
      <c r="B169" s="125">
        <f>'C. Prestigiu profesional'!D175</f>
        <v>0</v>
      </c>
      <c r="C169" s="127">
        <f>'C. Prestigiu profesional'!E175</f>
        <v>0</v>
      </c>
    </row>
    <row r="170" spans="1:3" ht="15.75" customHeight="1" thickBot="1" x14ac:dyDescent="0.3">
      <c r="A170" s="218" t="s">
        <v>297</v>
      </c>
      <c r="B170" s="130">
        <f>'C. Prestigiu profesional'!D186</f>
        <v>0</v>
      </c>
      <c r="C170" s="130">
        <f>'C. Prestigiu profesional'!E186</f>
        <v>0</v>
      </c>
    </row>
    <row r="171" spans="1:3" ht="15.75" customHeight="1" thickBot="1" x14ac:dyDescent="0.3">
      <c r="A171" s="254" t="s">
        <v>369</v>
      </c>
      <c r="B171" s="246"/>
      <c r="C171" s="256">
        <f>C14+C51</f>
        <v>0</v>
      </c>
    </row>
    <row r="172" spans="1:3" ht="17.25" thickTop="1" thickBot="1" x14ac:dyDescent="0.3">
      <c r="A172" s="255" t="s">
        <v>63</v>
      </c>
      <c r="B172" s="247"/>
      <c r="C172" s="257">
        <f>C123+C51+C14</f>
        <v>0</v>
      </c>
    </row>
    <row r="174" spans="1:3" x14ac:dyDescent="0.25">
      <c r="A174" s="302" t="str">
        <f>IF(C14&gt;=350,"CRITERIUL A &gt;=350 INDEPLINIT","CRITERIUL A&gt;=350 NEINDEPLINIT")</f>
        <v>CRITERIUL A&gt;=350 NEINDEPLINIT</v>
      </c>
      <c r="B174" s="302"/>
      <c r="C174" s="302"/>
    </row>
    <row r="175" spans="1:3" x14ac:dyDescent="0.25">
      <c r="A175" s="302" t="str">
        <f>IF(C51&gt;=450,"CRITERIUL B &gt;=450 INDEPLINIT","CRITERIUL B&gt;=450 NEINDEPLINIT")</f>
        <v>CRITERIUL B&gt;=450 NEINDEPLINIT</v>
      </c>
      <c r="B175" s="302"/>
      <c r="C175" s="302"/>
    </row>
    <row r="176" spans="1:3" x14ac:dyDescent="0.25">
      <c r="A176" s="302" t="str">
        <f>IF(C171&gt;=800,"CRITERIUL A+B &gt;=800 INDEPLINIT","CRITERIUL A+B&gt;=800 NEINDEPLINIT")</f>
        <v>CRITERIUL A+B&gt;=800 NEINDEPLINIT</v>
      </c>
      <c r="B176" s="302"/>
      <c r="C176" s="302"/>
    </row>
    <row r="177" spans="1:3" x14ac:dyDescent="0.25">
      <c r="A177" s="303" t="str">
        <f>IF(C172&gt;=1000,"CRITERIUL A+B+C &gt;=1000 INDEPLINIT","CRITERIUL A+B+C&gt;=1000 NEINDEPLINIT")</f>
        <v>CRITERIUL A+B+C&gt;=1000 NEINDEPLINIT</v>
      </c>
      <c r="B177" s="303"/>
      <c r="C177" s="303"/>
    </row>
    <row r="178" spans="1:3" x14ac:dyDescent="0.25">
      <c r="A178" s="244"/>
    </row>
    <row r="179" spans="1:3" ht="108.75" customHeight="1" x14ac:dyDescent="0.25">
      <c r="A179" s="298" t="s">
        <v>456</v>
      </c>
      <c r="B179" s="297"/>
      <c r="C179" s="297"/>
    </row>
    <row r="180" spans="1:3" ht="45" customHeight="1" x14ac:dyDescent="0.25">
      <c r="A180" s="297" t="s">
        <v>453</v>
      </c>
      <c r="B180" s="297"/>
      <c r="C180" s="297"/>
    </row>
    <row r="181" spans="1:3" ht="30.75" customHeight="1" x14ac:dyDescent="0.25">
      <c r="A181" s="297" t="s">
        <v>423</v>
      </c>
      <c r="B181" s="297"/>
      <c r="C181" s="297"/>
    </row>
    <row r="182" spans="1:3" ht="40.5" customHeight="1" x14ac:dyDescent="0.25">
      <c r="A182" s="297" t="s">
        <v>401</v>
      </c>
      <c r="B182" s="297"/>
      <c r="C182" s="297"/>
    </row>
    <row r="183" spans="1:3" ht="59.25" customHeight="1" x14ac:dyDescent="0.25">
      <c r="A183" s="297" t="s">
        <v>457</v>
      </c>
      <c r="B183" s="297"/>
      <c r="C183" s="297"/>
    </row>
    <row r="184" spans="1:3" ht="15" x14ac:dyDescent="0.25">
      <c r="A184" s="297" t="s">
        <v>452</v>
      </c>
      <c r="B184" s="297"/>
      <c r="C184" s="297"/>
    </row>
    <row r="185" spans="1:3" ht="42" customHeight="1" x14ac:dyDescent="0.25">
      <c r="A185" s="297" t="s">
        <v>454</v>
      </c>
      <c r="B185" s="297"/>
      <c r="C185" s="297"/>
    </row>
    <row r="186" spans="1:3" ht="34.5" customHeight="1" x14ac:dyDescent="0.25">
      <c r="A186" s="297" t="s">
        <v>458</v>
      </c>
      <c r="B186" s="297"/>
      <c r="C186" s="297"/>
    </row>
    <row r="187" spans="1:3" ht="44.25" customHeight="1" x14ac:dyDescent="0.25">
      <c r="A187" s="297" t="s">
        <v>459</v>
      </c>
      <c r="B187" s="297"/>
      <c r="C187" s="297"/>
    </row>
    <row r="188" spans="1:3" ht="30.75" customHeight="1" x14ac:dyDescent="0.25">
      <c r="A188" s="297" t="s">
        <v>460</v>
      </c>
      <c r="B188" s="297"/>
      <c r="C188" s="297"/>
    </row>
    <row r="189" spans="1:3" ht="38.25" customHeight="1" x14ac:dyDescent="0.25">
      <c r="A189" s="297" t="s">
        <v>461</v>
      </c>
      <c r="B189" s="297"/>
      <c r="C189" s="297"/>
    </row>
    <row r="190" spans="1:3" ht="15" x14ac:dyDescent="0.25">
      <c r="A190" s="297" t="s">
        <v>462</v>
      </c>
      <c r="B190" s="297"/>
      <c r="C190" s="297"/>
    </row>
    <row r="191" spans="1:3" ht="45" customHeight="1" x14ac:dyDescent="0.25">
      <c r="A191" s="297" t="s">
        <v>463</v>
      </c>
      <c r="B191" s="297"/>
      <c r="C191" s="297"/>
    </row>
    <row r="192" spans="1:3" ht="34.5" customHeight="1" x14ac:dyDescent="0.25">
      <c r="A192" s="297" t="s">
        <v>464</v>
      </c>
      <c r="B192" s="297"/>
      <c r="C192" s="297"/>
    </row>
    <row r="193" spans="1:3" ht="30" customHeight="1" x14ac:dyDescent="0.25">
      <c r="A193" s="297" t="s">
        <v>465</v>
      </c>
      <c r="B193" s="297"/>
      <c r="C193" s="297"/>
    </row>
    <row r="194" spans="1:3" ht="29.25" customHeight="1" x14ac:dyDescent="0.25">
      <c r="A194" s="297" t="s">
        <v>466</v>
      </c>
      <c r="B194" s="297"/>
      <c r="C194" s="297"/>
    </row>
    <row r="195" spans="1:3" ht="28.5" customHeight="1" x14ac:dyDescent="0.25">
      <c r="A195" s="297" t="s">
        <v>468</v>
      </c>
      <c r="B195" s="297"/>
      <c r="C195" s="297"/>
    </row>
    <row r="196" spans="1:3" ht="28.5" customHeight="1" x14ac:dyDescent="0.25">
      <c r="A196" s="297" t="s">
        <v>467</v>
      </c>
      <c r="B196" s="297"/>
      <c r="C196" s="297"/>
    </row>
    <row r="197" spans="1:3" ht="15" x14ac:dyDescent="0.25">
      <c r="A197" s="297" t="s">
        <v>227</v>
      </c>
      <c r="B197" s="297"/>
      <c r="C197" s="297"/>
    </row>
    <row r="199" spans="1:3" x14ac:dyDescent="0.25">
      <c r="A199" s="300" t="s">
        <v>370</v>
      </c>
      <c r="B199" s="300"/>
      <c r="C199" s="300"/>
    </row>
    <row r="223" spans="6:6" x14ac:dyDescent="0.25">
      <c r="F223" s="245"/>
    </row>
    <row r="226" spans="7:15" x14ac:dyDescent="0.25">
      <c r="G226" s="260"/>
      <c r="O226">
        <v>2022</v>
      </c>
    </row>
  </sheetData>
  <sheetProtection algorithmName="SHA-512" hashValue="7S+lMDxCxgEtGtJ+GrMafR1tGE+/qFVvD+FymEJXlln/iRd5x4/gsMAfRBKHdAyI+/vy6u5Luia38yuz+TSlHg==" saltValue="ybcooBtsL9gA9LFS3QnhTw==" spinCount="100000" sheet="1" objects="1" scenarios="1" formatColumns="0"/>
  <dataConsolidate/>
  <mergeCells count="35">
    <mergeCell ref="A186:C186"/>
    <mergeCell ref="A187:C187"/>
    <mergeCell ref="A199:C199"/>
    <mergeCell ref="A188:C188"/>
    <mergeCell ref="A189:C189"/>
    <mergeCell ref="A190:C190"/>
    <mergeCell ref="A197:C197"/>
    <mergeCell ref="A191:C191"/>
    <mergeCell ref="A192:C192"/>
    <mergeCell ref="A193:C193"/>
    <mergeCell ref="A194:C194"/>
    <mergeCell ref="A195:C195"/>
    <mergeCell ref="A196:C196"/>
    <mergeCell ref="A185:C185"/>
    <mergeCell ref="A179:C179"/>
    <mergeCell ref="A180:C180"/>
    <mergeCell ref="A12:C12"/>
    <mergeCell ref="A11:C11"/>
    <mergeCell ref="A181:C181"/>
    <mergeCell ref="A182:C182"/>
    <mergeCell ref="A184:C184"/>
    <mergeCell ref="A176:C176"/>
    <mergeCell ref="A177:C177"/>
    <mergeCell ref="A175:C175"/>
    <mergeCell ref="A174:C174"/>
    <mergeCell ref="A183:C183"/>
    <mergeCell ref="A5:C5"/>
    <mergeCell ref="A10:C10"/>
    <mergeCell ref="A8:C8"/>
    <mergeCell ref="A2:C2"/>
    <mergeCell ref="A1:C1"/>
    <mergeCell ref="A3:C3"/>
    <mergeCell ref="A4:C4"/>
    <mergeCell ref="A6:C6"/>
    <mergeCell ref="A7:C7"/>
  </mergeCells>
  <dataValidations count="1">
    <dataValidation allowBlank="1" showErrorMessage="1" sqref="A8:C8" xr:uid="{00000000-0002-0000-0000-000000000000}"/>
  </dataValidations>
  <pageMargins left="0.11811023622047245" right="0.11811023622047245" top="0.15748031496062992" bottom="0.15748031496062992" header="0.11811023622047245" footer="0.11811023622047245"/>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Selectare Facultate" prompt="Utilizeaza sageata din dreapta celulei" xr:uid="{00000000-0002-0000-0000-000001000000}">
          <x14:formula1>
            <xm:f>Sheet1!$B$3:$B$6</xm:f>
          </x14:formula1>
          <xm:sqref>A3</xm:sqref>
        </x14:dataValidation>
        <x14:dataValidation type="list" allowBlank="1" showInputMessage="1" showErrorMessage="1" promptTitle="Selectare Departament" prompt="Utilizeaza sageata din dreapta celulei" xr:uid="{00000000-0002-0000-0000-000002000000}">
          <x14:formula1>
            <xm:f>Sheet1!$B$9:$B$19</xm:f>
          </x14:formula1>
          <xm:sqref>A4</xm:sqref>
        </x14:dataValidation>
        <x14:dataValidation type="list" allowBlank="1" showInputMessage="1" showErrorMessage="1" promptTitle="Selectare Functia didactica" prompt="Utilizeaza sageata din dreapta celulei" xr:uid="{00000000-0002-0000-0000-000003000000}">
          <x14:formula1>
            <xm:f>Sheet1!$B$22:$B$26</xm:f>
          </x14:formula1>
          <xm:sqref>A7:C7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64"/>
  <sheetViews>
    <sheetView workbookViewId="0">
      <selection activeCell="A3" sqref="A3:H3"/>
    </sheetView>
  </sheetViews>
  <sheetFormatPr defaultRowHeight="15" x14ac:dyDescent="0.25"/>
  <cols>
    <col min="1" max="1" width="7.42578125" customWidth="1"/>
    <col min="2" max="2" width="8.5703125" customWidth="1"/>
    <col min="3" max="3" width="68.140625" customWidth="1"/>
    <col min="4" max="5" width="9.7109375" customWidth="1"/>
    <col min="6" max="6" width="11.140625" customWidth="1"/>
    <col min="7" max="7" width="7.42578125" customWidth="1"/>
    <col min="8" max="8" width="8.5703125" style="156" bestFit="1" customWidth="1"/>
    <col min="11" max="11" width="31.7109375" customWidth="1"/>
  </cols>
  <sheetData>
    <row r="1" spans="1:12" ht="16.5" thickBot="1" x14ac:dyDescent="0.3">
      <c r="A1" s="327" t="str">
        <f>'fisa word'!A1:C1</f>
        <v>UNIVERSITATEA PENTRU STIINTELE VIETII "ION IONESCU DE LA BRAD" IASI</v>
      </c>
      <c r="B1" s="327"/>
      <c r="C1" s="327"/>
      <c r="D1" s="327"/>
      <c r="E1" s="327"/>
      <c r="F1" s="327"/>
      <c r="G1" s="327"/>
      <c r="H1" s="327"/>
      <c r="K1" s="76" t="s">
        <v>149</v>
      </c>
    </row>
    <row r="2" spans="1:12" ht="31.5" thickTop="1" thickBot="1" x14ac:dyDescent="0.3">
      <c r="A2" s="242"/>
      <c r="B2" s="242"/>
      <c r="C2" s="242"/>
      <c r="D2" s="242"/>
      <c r="E2" s="242"/>
      <c r="F2" s="242"/>
      <c r="G2" s="242"/>
      <c r="H2" s="242"/>
      <c r="K2" s="205" t="s">
        <v>150</v>
      </c>
      <c r="L2" s="206"/>
    </row>
    <row r="3" spans="1:12" ht="17.25" thickTop="1" thickBot="1" x14ac:dyDescent="0.3">
      <c r="A3" s="328">
        <f>'fisa word'!A3:C3</f>
        <v>0</v>
      </c>
      <c r="B3" s="328"/>
      <c r="C3" s="328"/>
      <c r="D3" s="328"/>
      <c r="E3" s="328"/>
      <c r="F3" s="328"/>
      <c r="G3" s="328"/>
      <c r="H3" s="328"/>
      <c r="K3" s="205" t="s">
        <v>146</v>
      </c>
      <c r="L3" s="207"/>
    </row>
    <row r="4" spans="1:12" ht="16.5" thickBot="1" x14ac:dyDescent="0.3">
      <c r="A4" s="328">
        <f>'fisa word'!A4:C4</f>
        <v>0</v>
      </c>
      <c r="B4" s="328"/>
      <c r="C4" s="328"/>
      <c r="D4" s="328"/>
      <c r="E4" s="328"/>
      <c r="F4" s="328"/>
      <c r="G4" s="328"/>
      <c r="H4" s="328"/>
      <c r="K4" t="s">
        <v>151</v>
      </c>
      <c r="L4" s="208">
        <f>L2*L3/3139</f>
        <v>0</v>
      </c>
    </row>
    <row r="5" spans="1:12" ht="15.75" x14ac:dyDescent="0.25">
      <c r="A5" s="242"/>
      <c r="B5" s="242"/>
      <c r="C5" s="242"/>
      <c r="D5" s="242"/>
      <c r="E5" s="242"/>
      <c r="F5" s="242"/>
      <c r="G5" s="242"/>
      <c r="H5" s="242"/>
    </row>
    <row r="6" spans="1:12" ht="15.75" x14ac:dyDescent="0.25">
      <c r="A6" s="327" t="str">
        <f>'fisa word'!A6:C6</f>
        <v>NUME PRENUME</v>
      </c>
      <c r="B6" s="327"/>
      <c r="C6" s="327"/>
      <c r="D6" s="327"/>
      <c r="E6" s="327"/>
      <c r="F6" s="327"/>
      <c r="G6" s="327"/>
      <c r="H6" s="327"/>
    </row>
    <row r="7" spans="1:12" ht="16.5" thickBot="1" x14ac:dyDescent="0.3">
      <c r="A7" s="328">
        <f>'fisa word'!A7:C7</f>
        <v>0</v>
      </c>
      <c r="B7" s="328"/>
      <c r="C7" s="328"/>
      <c r="D7" s="328"/>
      <c r="E7" s="328"/>
      <c r="F7" s="328"/>
      <c r="G7" s="328"/>
      <c r="H7" s="328"/>
    </row>
    <row r="8" spans="1:12" ht="16.5" thickBot="1" x14ac:dyDescent="0.3">
      <c r="A8" s="211"/>
      <c r="B8" s="211"/>
      <c r="C8" s="210"/>
      <c r="D8" t="s">
        <v>0</v>
      </c>
      <c r="G8" s="157">
        <f>'fisa word'!H9</f>
        <v>5</v>
      </c>
      <c r="H8" s="156" t="s">
        <v>1</v>
      </c>
    </row>
    <row r="9" spans="1:12" ht="18.75" x14ac:dyDescent="0.3">
      <c r="C9" s="155"/>
    </row>
    <row r="10" spans="1:12" ht="30.75" thickBot="1" x14ac:dyDescent="0.3">
      <c r="A10" s="320" t="s">
        <v>2</v>
      </c>
      <c r="B10" s="321"/>
      <c r="C10" s="53" t="s">
        <v>102</v>
      </c>
      <c r="D10" s="54" t="s">
        <v>147</v>
      </c>
      <c r="E10" s="55"/>
      <c r="F10" s="56" t="s">
        <v>10</v>
      </c>
      <c r="G10" s="56" t="s">
        <v>8</v>
      </c>
      <c r="H10" s="57" t="s">
        <v>11</v>
      </c>
    </row>
    <row r="11" spans="1:12" ht="19.5" thickBot="1" x14ac:dyDescent="0.3">
      <c r="A11" s="84" t="s">
        <v>3</v>
      </c>
      <c r="B11" s="29"/>
      <c r="C11" s="29"/>
      <c r="D11" s="29"/>
      <c r="E11" s="23"/>
      <c r="F11" s="23"/>
      <c r="G11" s="23"/>
      <c r="H11" s="58">
        <f>35*(H13+H192)/100</f>
        <v>0</v>
      </c>
    </row>
    <row r="12" spans="1:12" ht="19.5" thickBot="1" x14ac:dyDescent="0.3">
      <c r="A12" s="84"/>
      <c r="B12" s="29"/>
      <c r="C12" s="304" t="s">
        <v>424</v>
      </c>
      <c r="D12" s="304"/>
      <c r="E12" s="304"/>
      <c r="F12" s="304"/>
      <c r="G12" s="281"/>
      <c r="H12" s="282" t="str">
        <f>IF(H11&gt;=350,"DA","NEINDEPLINIT")</f>
        <v>NEINDEPLINIT</v>
      </c>
    </row>
    <row r="13" spans="1:12" ht="21" customHeight="1" thickBot="1" x14ac:dyDescent="0.3">
      <c r="A13" s="83" t="s">
        <v>4</v>
      </c>
      <c r="B13" s="30"/>
      <c r="C13" s="30"/>
      <c r="D13" s="30"/>
      <c r="E13" s="31"/>
      <c r="F13" s="31"/>
      <c r="G13" s="31">
        <f>G14+G93+G115</f>
        <v>0</v>
      </c>
      <c r="H13" s="133">
        <f>H168+H169</f>
        <v>0</v>
      </c>
    </row>
    <row r="14" spans="1:12" ht="15" customHeight="1" thickBot="1" x14ac:dyDescent="0.3">
      <c r="A14" s="308" t="s">
        <v>12</v>
      </c>
      <c r="B14" s="22" t="s">
        <v>14</v>
      </c>
      <c r="C14" s="23"/>
      <c r="D14" s="23"/>
      <c r="E14" s="23"/>
      <c r="F14" s="23"/>
      <c r="G14" s="23">
        <f>G15+G71</f>
        <v>0</v>
      </c>
      <c r="H14" s="58">
        <f>H15+H71</f>
        <v>0</v>
      </c>
    </row>
    <row r="15" spans="1:12" ht="15" customHeight="1" thickBot="1" x14ac:dyDescent="0.3">
      <c r="A15" s="309"/>
      <c r="B15" s="314" t="s">
        <v>5</v>
      </c>
      <c r="C15" s="20" t="s">
        <v>152</v>
      </c>
      <c r="D15" s="20"/>
      <c r="E15" s="20"/>
      <c r="F15" s="33"/>
      <c r="G15" s="34">
        <f>G16+G35+G17+G36</f>
        <v>0</v>
      </c>
      <c r="H15" s="65">
        <f>H16+H35+H58</f>
        <v>0</v>
      </c>
    </row>
    <row r="16" spans="1:12" ht="15.75" thickBot="1" x14ac:dyDescent="0.3">
      <c r="A16" s="309"/>
      <c r="B16" s="315"/>
      <c r="C16" s="224" t="s">
        <v>155</v>
      </c>
      <c r="F16" s="21"/>
      <c r="G16" s="33">
        <f>COUNTIF(D18:D34,"nu")</f>
        <v>0</v>
      </c>
      <c r="H16" s="35">
        <f>SUMIF(D18:D34,"NU",H18:H34)</f>
        <v>0</v>
      </c>
    </row>
    <row r="17" spans="1:8" ht="15.75" thickBot="1" x14ac:dyDescent="0.3">
      <c r="A17" s="309"/>
      <c r="B17" s="315"/>
      <c r="C17" s="224" t="s">
        <v>156</v>
      </c>
      <c r="D17" s="36" t="s">
        <v>148</v>
      </c>
      <c r="E17" s="21" t="s">
        <v>9</v>
      </c>
      <c r="F17" s="21"/>
      <c r="G17" s="33">
        <f>COUNTIF(D18:D34,"da")</f>
        <v>0</v>
      </c>
      <c r="H17" s="37">
        <f>SUMIF(D18:D34,"DA",H18:H34)</f>
        <v>0</v>
      </c>
    </row>
    <row r="18" spans="1:8" x14ac:dyDescent="0.25">
      <c r="A18" s="309"/>
      <c r="B18" s="315"/>
      <c r="C18" s="225"/>
      <c r="D18" s="38"/>
      <c r="E18" s="28"/>
      <c r="F18" s="21"/>
      <c r="G18" s="21"/>
      <c r="H18" s="39">
        <f xml:space="preserve"> 4*E18</f>
        <v>0</v>
      </c>
    </row>
    <row r="19" spans="1:8" x14ac:dyDescent="0.25">
      <c r="A19" s="309"/>
      <c r="B19" s="315"/>
      <c r="C19" s="225"/>
      <c r="D19" s="38"/>
      <c r="E19" s="28"/>
      <c r="F19" s="21"/>
      <c r="G19" s="21"/>
      <c r="H19" s="39">
        <f t="shared" ref="H19:H24" si="0" xml:space="preserve"> 4*E19</f>
        <v>0</v>
      </c>
    </row>
    <row r="20" spans="1:8" x14ac:dyDescent="0.25">
      <c r="A20" s="309"/>
      <c r="B20" s="315"/>
      <c r="C20" s="225"/>
      <c r="D20" s="38"/>
      <c r="E20" s="28"/>
      <c r="F20" s="21"/>
      <c r="G20" s="21"/>
      <c r="H20" s="39">
        <f t="shared" si="0"/>
        <v>0</v>
      </c>
    </row>
    <row r="21" spans="1:8" x14ac:dyDescent="0.25">
      <c r="A21" s="309"/>
      <c r="B21" s="315"/>
      <c r="C21" s="225"/>
      <c r="D21" s="38"/>
      <c r="E21" s="28"/>
      <c r="F21" s="21"/>
      <c r="G21" s="21"/>
      <c r="H21" s="39">
        <f t="shared" si="0"/>
        <v>0</v>
      </c>
    </row>
    <row r="22" spans="1:8" x14ac:dyDescent="0.25">
      <c r="A22" s="309"/>
      <c r="B22" s="315"/>
      <c r="C22" s="225"/>
      <c r="D22" s="38"/>
      <c r="E22" s="28"/>
      <c r="F22" s="21"/>
      <c r="G22" s="21"/>
      <c r="H22" s="39">
        <f t="shared" si="0"/>
        <v>0</v>
      </c>
    </row>
    <row r="23" spans="1:8" x14ac:dyDescent="0.25">
      <c r="A23" s="309"/>
      <c r="B23" s="315"/>
      <c r="C23" s="225"/>
      <c r="D23" s="38"/>
      <c r="E23" s="28"/>
      <c r="F23" s="21"/>
      <c r="G23" s="21"/>
      <c r="H23" s="39">
        <f t="shared" si="0"/>
        <v>0</v>
      </c>
    </row>
    <row r="24" spans="1:8" x14ac:dyDescent="0.25">
      <c r="A24" s="309"/>
      <c r="B24" s="315"/>
      <c r="C24" s="225"/>
      <c r="D24" s="38"/>
      <c r="E24" s="28"/>
      <c r="F24" s="21"/>
      <c r="G24" s="21"/>
      <c r="H24" s="39">
        <f t="shared" si="0"/>
        <v>0</v>
      </c>
    </row>
    <row r="25" spans="1:8" x14ac:dyDescent="0.25">
      <c r="A25" s="309"/>
      <c r="B25" s="315"/>
      <c r="C25" s="225"/>
      <c r="D25" s="38"/>
      <c r="E25" s="28"/>
      <c r="F25" s="21"/>
      <c r="G25" s="21"/>
      <c r="H25" s="39">
        <f t="shared" ref="H25:H33" si="1" xml:space="preserve"> 4*E25</f>
        <v>0</v>
      </c>
    </row>
    <row r="26" spans="1:8" x14ac:dyDescent="0.25">
      <c r="A26" s="309"/>
      <c r="B26" s="315"/>
      <c r="C26" s="225"/>
      <c r="D26" s="38"/>
      <c r="E26" s="28"/>
      <c r="F26" s="21"/>
      <c r="G26" s="21"/>
      <c r="H26" s="39">
        <f t="shared" si="1"/>
        <v>0</v>
      </c>
    </row>
    <row r="27" spans="1:8" x14ac:dyDescent="0.25">
      <c r="A27" s="309"/>
      <c r="B27" s="315"/>
      <c r="C27" s="225"/>
      <c r="D27" s="38"/>
      <c r="E27" s="28"/>
      <c r="F27" s="21"/>
      <c r="G27" s="21"/>
      <c r="H27" s="39">
        <f t="shared" si="1"/>
        <v>0</v>
      </c>
    </row>
    <row r="28" spans="1:8" x14ac:dyDescent="0.25">
      <c r="A28" s="309"/>
      <c r="B28" s="315"/>
      <c r="C28" s="225"/>
      <c r="D28" s="38"/>
      <c r="E28" s="28"/>
      <c r="F28" s="21"/>
      <c r="G28" s="21"/>
      <c r="H28" s="39">
        <f t="shared" si="1"/>
        <v>0</v>
      </c>
    </row>
    <row r="29" spans="1:8" x14ac:dyDescent="0.25">
      <c r="A29" s="309"/>
      <c r="B29" s="315"/>
      <c r="C29" s="225"/>
      <c r="D29" s="38"/>
      <c r="E29" s="28"/>
      <c r="F29" s="21"/>
      <c r="G29" s="21"/>
      <c r="H29" s="39">
        <f t="shared" si="1"/>
        <v>0</v>
      </c>
    </row>
    <row r="30" spans="1:8" x14ac:dyDescent="0.25">
      <c r="A30" s="309"/>
      <c r="B30" s="315"/>
      <c r="C30" s="225"/>
      <c r="D30" s="38"/>
      <c r="E30" s="28"/>
      <c r="F30" s="21"/>
      <c r="G30" s="21"/>
      <c r="H30" s="39">
        <f t="shared" si="1"/>
        <v>0</v>
      </c>
    </row>
    <row r="31" spans="1:8" x14ac:dyDescent="0.25">
      <c r="A31" s="309"/>
      <c r="B31" s="315"/>
      <c r="C31" s="225"/>
      <c r="D31" s="38"/>
      <c r="E31" s="28"/>
      <c r="F31" s="21"/>
      <c r="G31" s="21"/>
      <c r="H31" s="39">
        <f t="shared" si="1"/>
        <v>0</v>
      </c>
    </row>
    <row r="32" spans="1:8" x14ac:dyDescent="0.25">
      <c r="A32" s="309"/>
      <c r="B32" s="315"/>
      <c r="C32" s="225"/>
      <c r="D32" s="38"/>
      <c r="E32" s="28"/>
      <c r="F32" s="21"/>
      <c r="G32" s="21"/>
      <c r="H32" s="39">
        <f t="shared" si="1"/>
        <v>0</v>
      </c>
    </row>
    <row r="33" spans="1:10" x14ac:dyDescent="0.25">
      <c r="A33" s="309"/>
      <c r="B33" s="315"/>
      <c r="C33" s="225"/>
      <c r="D33" s="38"/>
      <c r="E33" s="28"/>
      <c r="F33" s="21"/>
      <c r="G33" s="21"/>
      <c r="H33" s="39">
        <f t="shared" si="1"/>
        <v>0</v>
      </c>
      <c r="J33" s="156"/>
    </row>
    <row r="34" spans="1:10" ht="15.75" thickBot="1" x14ac:dyDescent="0.3">
      <c r="A34" s="309"/>
      <c r="B34" s="315"/>
      <c r="C34" s="225"/>
      <c r="D34" s="38"/>
      <c r="E34" s="28"/>
      <c r="F34" s="21"/>
      <c r="G34" s="40"/>
      <c r="H34" s="39">
        <f t="shared" ref="H34" si="2" xml:space="preserve"> 4*E34</f>
        <v>0</v>
      </c>
      <c r="J34" s="156"/>
    </row>
    <row r="35" spans="1:10" x14ac:dyDescent="0.25">
      <c r="A35" s="309"/>
      <c r="B35" s="315"/>
      <c r="C35" s="224" t="s">
        <v>157</v>
      </c>
      <c r="D35" s="36"/>
      <c r="E35" s="21"/>
      <c r="F35" s="41"/>
      <c r="G35" s="42">
        <f>COUNTIF(D37:D57,"nu")</f>
        <v>0</v>
      </c>
      <c r="H35" s="43">
        <f>SUMIF(D37:D57,"NU",H37:H57)</f>
        <v>0</v>
      </c>
    </row>
    <row r="36" spans="1:10" ht="15.75" thickBot="1" x14ac:dyDescent="0.3">
      <c r="A36" s="309"/>
      <c r="B36" s="315"/>
      <c r="C36" s="224" t="s">
        <v>158</v>
      </c>
      <c r="D36" s="36" t="s">
        <v>148</v>
      </c>
      <c r="E36" s="21" t="s">
        <v>9</v>
      </c>
      <c r="F36" s="41" t="s">
        <v>10</v>
      </c>
      <c r="G36" s="44">
        <f>COUNTIF(D37:D57,"da")</f>
        <v>0</v>
      </c>
      <c r="H36" s="45">
        <f>SUMIF(D37:D57,"DA",H37:H57)</f>
        <v>0</v>
      </c>
    </row>
    <row r="37" spans="1:10" x14ac:dyDescent="0.25">
      <c r="A37" s="309"/>
      <c r="B37" s="315"/>
      <c r="C37" s="28"/>
      <c r="D37" s="61"/>
      <c r="E37" s="61"/>
      <c r="F37" s="61"/>
      <c r="G37" s="20"/>
      <c r="H37" s="39">
        <f>IF(F37=0,0,(4*E37)/(F37))</f>
        <v>0</v>
      </c>
    </row>
    <row r="38" spans="1:10" x14ac:dyDescent="0.25">
      <c r="A38" s="309"/>
      <c r="B38" s="315"/>
      <c r="C38" s="28"/>
      <c r="D38" s="61"/>
      <c r="E38" s="61"/>
      <c r="F38" s="61"/>
      <c r="G38" s="21"/>
      <c r="H38" s="39">
        <f t="shared" ref="H38:H57" si="3">IF(F38=0,0,(4*E38)/(F38))</f>
        <v>0</v>
      </c>
    </row>
    <row r="39" spans="1:10" x14ac:dyDescent="0.25">
      <c r="A39" s="309"/>
      <c r="B39" s="315"/>
      <c r="C39" s="28"/>
      <c r="D39" s="61"/>
      <c r="E39" s="61"/>
      <c r="F39" s="61"/>
      <c r="G39" s="21"/>
      <c r="H39" s="39">
        <f t="shared" si="3"/>
        <v>0</v>
      </c>
    </row>
    <row r="40" spans="1:10" x14ac:dyDescent="0.25">
      <c r="A40" s="309"/>
      <c r="B40" s="315"/>
      <c r="C40" s="28"/>
      <c r="D40" s="61"/>
      <c r="E40" s="61"/>
      <c r="F40" s="61"/>
      <c r="G40" s="21"/>
      <c r="H40" s="39">
        <f t="shared" si="3"/>
        <v>0</v>
      </c>
    </row>
    <row r="41" spans="1:10" x14ac:dyDescent="0.25">
      <c r="A41" s="309"/>
      <c r="B41" s="315"/>
      <c r="C41" s="28"/>
      <c r="D41" s="61"/>
      <c r="E41" s="61"/>
      <c r="F41" s="61"/>
      <c r="G41" s="21"/>
      <c r="H41" s="39">
        <f t="shared" si="3"/>
        <v>0</v>
      </c>
    </row>
    <row r="42" spans="1:10" x14ac:dyDescent="0.25">
      <c r="A42" s="309"/>
      <c r="B42" s="315"/>
      <c r="C42" s="28"/>
      <c r="D42" s="61"/>
      <c r="E42" s="61"/>
      <c r="F42" s="61"/>
      <c r="G42" s="21"/>
      <c r="H42" s="39">
        <f t="shared" si="3"/>
        <v>0</v>
      </c>
    </row>
    <row r="43" spans="1:10" x14ac:dyDescent="0.25">
      <c r="A43" s="309"/>
      <c r="B43" s="315"/>
      <c r="C43" s="28"/>
      <c r="D43" s="61"/>
      <c r="E43" s="61"/>
      <c r="F43" s="61"/>
      <c r="G43" s="21"/>
      <c r="H43" s="39">
        <f t="shared" si="3"/>
        <v>0</v>
      </c>
    </row>
    <row r="44" spans="1:10" x14ac:dyDescent="0.25">
      <c r="A44" s="309"/>
      <c r="B44" s="315"/>
      <c r="C44" s="28"/>
      <c r="D44" s="61"/>
      <c r="E44" s="61"/>
      <c r="F44" s="61"/>
      <c r="G44" s="21"/>
      <c r="H44" s="39">
        <f t="shared" si="3"/>
        <v>0</v>
      </c>
    </row>
    <row r="45" spans="1:10" x14ac:dyDescent="0.25">
      <c r="A45" s="309"/>
      <c r="B45" s="315"/>
      <c r="C45" s="28"/>
      <c r="D45" s="61"/>
      <c r="E45" s="61"/>
      <c r="F45" s="61"/>
      <c r="G45" s="21"/>
      <c r="H45" s="39">
        <f t="shared" si="3"/>
        <v>0</v>
      </c>
    </row>
    <row r="46" spans="1:10" x14ac:dyDescent="0.25">
      <c r="A46" s="309"/>
      <c r="B46" s="315"/>
      <c r="C46" s="28"/>
      <c r="D46" s="61"/>
      <c r="E46" s="61"/>
      <c r="F46" s="61"/>
      <c r="G46" s="21"/>
      <c r="H46" s="39">
        <f t="shared" si="3"/>
        <v>0</v>
      </c>
    </row>
    <row r="47" spans="1:10" x14ac:dyDescent="0.25">
      <c r="A47" s="309"/>
      <c r="B47" s="315"/>
      <c r="C47" s="28"/>
      <c r="D47" s="61"/>
      <c r="E47" s="61"/>
      <c r="F47" s="61"/>
      <c r="G47" s="21"/>
      <c r="H47" s="39">
        <f t="shared" si="3"/>
        <v>0</v>
      </c>
    </row>
    <row r="48" spans="1:10" x14ac:dyDescent="0.25">
      <c r="A48" s="309"/>
      <c r="B48" s="315"/>
      <c r="C48" s="28"/>
      <c r="D48" s="61"/>
      <c r="E48" s="61"/>
      <c r="F48" s="61"/>
      <c r="G48" s="21"/>
      <c r="H48" s="39">
        <f t="shared" si="3"/>
        <v>0</v>
      </c>
    </row>
    <row r="49" spans="1:8" x14ac:dyDescent="0.25">
      <c r="A49" s="309"/>
      <c r="B49" s="315"/>
      <c r="C49" s="28"/>
      <c r="D49" s="61"/>
      <c r="E49" s="61"/>
      <c r="F49" s="61"/>
      <c r="G49" s="21"/>
      <c r="H49" s="39">
        <f t="shared" si="3"/>
        <v>0</v>
      </c>
    </row>
    <row r="50" spans="1:8" x14ac:dyDescent="0.25">
      <c r="A50" s="309"/>
      <c r="B50" s="315"/>
      <c r="C50" s="28"/>
      <c r="D50" s="61"/>
      <c r="E50" s="61"/>
      <c r="F50" s="61"/>
      <c r="G50" s="21"/>
      <c r="H50" s="39">
        <f t="shared" si="3"/>
        <v>0</v>
      </c>
    </row>
    <row r="51" spans="1:8" x14ac:dyDescent="0.25">
      <c r="A51" s="309"/>
      <c r="B51" s="315"/>
      <c r="C51" s="28"/>
      <c r="D51" s="61"/>
      <c r="E51" s="61"/>
      <c r="F51" s="61"/>
      <c r="G51" s="21"/>
      <c r="H51" s="39">
        <f t="shared" si="3"/>
        <v>0</v>
      </c>
    </row>
    <row r="52" spans="1:8" x14ac:dyDescent="0.25">
      <c r="A52" s="309"/>
      <c r="B52" s="315"/>
      <c r="C52" s="28"/>
      <c r="D52" s="61"/>
      <c r="E52" s="61"/>
      <c r="F52" s="61"/>
      <c r="G52" s="21"/>
      <c r="H52" s="39">
        <f t="shared" si="3"/>
        <v>0</v>
      </c>
    </row>
    <row r="53" spans="1:8" x14ac:dyDescent="0.25">
      <c r="A53" s="309"/>
      <c r="B53" s="315"/>
      <c r="C53" s="28"/>
      <c r="D53" s="61"/>
      <c r="E53" s="61"/>
      <c r="F53" s="61"/>
      <c r="G53" s="21"/>
      <c r="H53" s="39">
        <f t="shared" si="3"/>
        <v>0</v>
      </c>
    </row>
    <row r="54" spans="1:8" x14ac:dyDescent="0.25">
      <c r="A54" s="309"/>
      <c r="B54" s="315"/>
      <c r="C54" s="28"/>
      <c r="D54" s="61"/>
      <c r="E54" s="61"/>
      <c r="F54" s="61"/>
      <c r="G54" s="21"/>
      <c r="H54" s="39">
        <f t="shared" si="3"/>
        <v>0</v>
      </c>
    </row>
    <row r="55" spans="1:8" x14ac:dyDescent="0.25">
      <c r="A55" s="309"/>
      <c r="B55" s="315"/>
      <c r="C55" s="28"/>
      <c r="D55" s="61"/>
      <c r="E55" s="61"/>
      <c r="F55" s="61"/>
      <c r="G55" s="21"/>
      <c r="H55" s="39">
        <f t="shared" si="3"/>
        <v>0</v>
      </c>
    </row>
    <row r="56" spans="1:8" x14ac:dyDescent="0.25">
      <c r="A56" s="309"/>
      <c r="B56" s="315"/>
      <c r="C56" s="28"/>
      <c r="D56" s="61"/>
      <c r="E56" s="61"/>
      <c r="F56" s="61"/>
      <c r="G56" s="21"/>
      <c r="H56" s="39">
        <f t="shared" si="3"/>
        <v>0</v>
      </c>
    </row>
    <row r="57" spans="1:8" ht="15.75" thickBot="1" x14ac:dyDescent="0.3">
      <c r="A57" s="309"/>
      <c r="B57" s="315"/>
      <c r="C57" s="28"/>
      <c r="D57" s="61"/>
      <c r="E57" s="61"/>
      <c r="F57" s="61"/>
      <c r="G57" s="21"/>
      <c r="H57" s="39">
        <f t="shared" si="3"/>
        <v>0</v>
      </c>
    </row>
    <row r="58" spans="1:8" x14ac:dyDescent="0.25">
      <c r="A58" s="309"/>
      <c r="B58" s="315"/>
      <c r="C58" s="21" t="s">
        <v>331</v>
      </c>
      <c r="D58" s="36"/>
      <c r="E58" s="21"/>
      <c r="F58" s="21"/>
      <c r="G58" s="42">
        <f>COUNTIF(D60:D70,"nu")</f>
        <v>0</v>
      </c>
      <c r="H58" s="43">
        <f>SUMIF(D60:D70,"NU",H60:H70)</f>
        <v>0</v>
      </c>
    </row>
    <row r="59" spans="1:8" ht="15.75" thickBot="1" x14ac:dyDescent="0.3">
      <c r="A59" s="309"/>
      <c r="B59" s="315"/>
      <c r="C59" s="21" t="s">
        <v>333</v>
      </c>
      <c r="D59" s="36" t="s">
        <v>148</v>
      </c>
      <c r="E59" s="21" t="s">
        <v>64</v>
      </c>
      <c r="F59" s="21"/>
      <c r="G59" s="44">
        <f>COUNTIF(D60:D70,"da")</f>
        <v>0</v>
      </c>
      <c r="H59" s="45">
        <f>SUMIF(D60:D70,"DA",H60:H70)</f>
        <v>0</v>
      </c>
    </row>
    <row r="60" spans="1:8" x14ac:dyDescent="0.25">
      <c r="A60" s="309"/>
      <c r="B60" s="315"/>
      <c r="C60" s="28"/>
      <c r="D60" s="61"/>
      <c r="E60" s="61"/>
      <c r="F60" s="62"/>
      <c r="G60" s="21"/>
      <c r="H60" s="39">
        <f>E60*25/100</f>
        <v>0</v>
      </c>
    </row>
    <row r="61" spans="1:8" x14ac:dyDescent="0.25">
      <c r="A61" s="309"/>
      <c r="B61" s="315"/>
      <c r="C61" s="28"/>
      <c r="D61" s="61"/>
      <c r="E61" s="61"/>
      <c r="F61" s="62"/>
      <c r="G61" s="40"/>
      <c r="H61" s="39">
        <f t="shared" ref="H61:H70" si="4">E61*25/100</f>
        <v>0</v>
      </c>
    </row>
    <row r="62" spans="1:8" x14ac:dyDescent="0.25">
      <c r="A62" s="309"/>
      <c r="B62" s="315"/>
      <c r="C62" s="28"/>
      <c r="D62" s="61"/>
      <c r="E62" s="61"/>
      <c r="F62" s="62"/>
      <c r="G62" s="40"/>
      <c r="H62" s="39">
        <f t="shared" si="4"/>
        <v>0</v>
      </c>
    </row>
    <row r="63" spans="1:8" x14ac:dyDescent="0.25">
      <c r="A63" s="309"/>
      <c r="B63" s="315"/>
      <c r="C63" s="28"/>
      <c r="D63" s="61"/>
      <c r="E63" s="61"/>
      <c r="F63" s="62"/>
      <c r="G63" s="40"/>
      <c r="H63" s="39">
        <f t="shared" si="4"/>
        <v>0</v>
      </c>
    </row>
    <row r="64" spans="1:8" x14ac:dyDescent="0.25">
      <c r="A64" s="309"/>
      <c r="B64" s="315"/>
      <c r="C64" s="28"/>
      <c r="D64" s="61"/>
      <c r="E64" s="61"/>
      <c r="F64" s="62"/>
      <c r="G64" s="40"/>
      <c r="H64" s="39">
        <f t="shared" si="4"/>
        <v>0</v>
      </c>
    </row>
    <row r="65" spans="1:8" x14ac:dyDescent="0.25">
      <c r="A65" s="309"/>
      <c r="B65" s="315"/>
      <c r="C65" s="28"/>
      <c r="D65" s="61"/>
      <c r="E65" s="61"/>
      <c r="F65" s="62"/>
      <c r="G65" s="40"/>
      <c r="H65" s="39">
        <f t="shared" si="4"/>
        <v>0</v>
      </c>
    </row>
    <row r="66" spans="1:8" x14ac:dyDescent="0.25">
      <c r="A66" s="309"/>
      <c r="B66" s="315"/>
      <c r="C66" s="28"/>
      <c r="D66" s="61"/>
      <c r="E66" s="61"/>
      <c r="F66" s="62"/>
      <c r="G66" s="40"/>
      <c r="H66" s="39">
        <f t="shared" si="4"/>
        <v>0</v>
      </c>
    </row>
    <row r="67" spans="1:8" x14ac:dyDescent="0.25">
      <c r="A67" s="309"/>
      <c r="B67" s="315"/>
      <c r="C67" s="28"/>
      <c r="D67" s="61"/>
      <c r="E67" s="61"/>
      <c r="F67" s="62"/>
      <c r="G67" s="40"/>
      <c r="H67" s="39">
        <f t="shared" si="4"/>
        <v>0</v>
      </c>
    </row>
    <row r="68" spans="1:8" x14ac:dyDescent="0.25">
      <c r="A68" s="309"/>
      <c r="B68" s="315"/>
      <c r="C68" s="28"/>
      <c r="D68" s="61"/>
      <c r="E68" s="61"/>
      <c r="F68" s="62"/>
      <c r="G68" s="40"/>
      <c r="H68" s="39">
        <f t="shared" si="4"/>
        <v>0</v>
      </c>
    </row>
    <row r="69" spans="1:8" x14ac:dyDescent="0.25">
      <c r="A69" s="309"/>
      <c r="B69" s="315"/>
      <c r="C69" s="28"/>
      <c r="D69" s="61"/>
      <c r="E69" s="61"/>
      <c r="F69" s="62"/>
      <c r="G69" s="40"/>
      <c r="H69" s="39">
        <f t="shared" si="4"/>
        <v>0</v>
      </c>
    </row>
    <row r="70" spans="1:8" ht="15.75" thickBot="1" x14ac:dyDescent="0.3">
      <c r="A70" s="309"/>
      <c r="B70" s="316"/>
      <c r="C70" s="28"/>
      <c r="D70" s="61"/>
      <c r="E70" s="61"/>
      <c r="F70" s="62"/>
      <c r="G70" s="40"/>
      <c r="H70" s="39">
        <f t="shared" si="4"/>
        <v>0</v>
      </c>
    </row>
    <row r="71" spans="1:8" ht="15" customHeight="1" thickBot="1" x14ac:dyDescent="0.3">
      <c r="A71" s="309"/>
      <c r="B71" s="311" t="s">
        <v>6</v>
      </c>
      <c r="C71" s="21" t="s">
        <v>7</v>
      </c>
      <c r="D71" s="21"/>
      <c r="E71" s="21"/>
      <c r="F71" s="41"/>
      <c r="G71" s="22">
        <f>G72+G79+G73+G80</f>
        <v>0</v>
      </c>
      <c r="H71" s="58">
        <f>H72+H79+H86</f>
        <v>0</v>
      </c>
    </row>
    <row r="72" spans="1:8" x14ac:dyDescent="0.25">
      <c r="A72" s="309"/>
      <c r="B72" s="312"/>
      <c r="C72" s="224" t="s">
        <v>469</v>
      </c>
      <c r="D72" s="36"/>
      <c r="E72" s="21"/>
      <c r="F72" s="21"/>
      <c r="G72" s="42">
        <f>COUNTIF(D74:D78,"nu")</f>
        <v>0</v>
      </c>
      <c r="H72" s="43">
        <f>SUMIF(D74:D78,"NU",H74:H78)</f>
        <v>0</v>
      </c>
    </row>
    <row r="73" spans="1:8" ht="15.75" thickBot="1" x14ac:dyDescent="0.3">
      <c r="A73" s="309"/>
      <c r="B73" s="312"/>
      <c r="C73" s="224" t="s">
        <v>470</v>
      </c>
      <c r="D73" s="36" t="s">
        <v>148</v>
      </c>
      <c r="E73" s="21" t="s">
        <v>9</v>
      </c>
      <c r="F73" s="21"/>
      <c r="G73" s="44">
        <f>COUNTIF(D74:D78,"da")</f>
        <v>0</v>
      </c>
      <c r="H73" s="45">
        <f>SUMIF(D74:D78,"DA",H74:H78)</f>
        <v>0</v>
      </c>
    </row>
    <row r="74" spans="1:8" x14ac:dyDescent="0.25">
      <c r="A74" s="309"/>
      <c r="B74" s="312"/>
      <c r="C74" s="225"/>
      <c r="D74" s="61"/>
      <c r="E74" s="61"/>
      <c r="F74" s="21"/>
      <c r="G74" s="21"/>
      <c r="H74" s="39">
        <f>(6*E74)</f>
        <v>0</v>
      </c>
    </row>
    <row r="75" spans="1:8" x14ac:dyDescent="0.25">
      <c r="A75" s="309"/>
      <c r="B75" s="312"/>
      <c r="C75" s="225"/>
      <c r="D75" s="61"/>
      <c r="E75" s="61"/>
      <c r="F75" s="21"/>
      <c r="G75" s="21"/>
      <c r="H75" s="39">
        <f t="shared" ref="H75:H78" si="5">(6*E75)</f>
        <v>0</v>
      </c>
    </row>
    <row r="76" spans="1:8" x14ac:dyDescent="0.25">
      <c r="A76" s="309"/>
      <c r="B76" s="312"/>
      <c r="C76" s="225"/>
      <c r="D76" s="61"/>
      <c r="E76" s="61"/>
      <c r="F76" s="21"/>
      <c r="G76" s="21"/>
      <c r="H76" s="39">
        <f t="shared" si="5"/>
        <v>0</v>
      </c>
    </row>
    <row r="77" spans="1:8" x14ac:dyDescent="0.25">
      <c r="A77" s="309"/>
      <c r="B77" s="312"/>
      <c r="C77" s="225"/>
      <c r="D77" s="61"/>
      <c r="E77" s="61"/>
      <c r="F77" s="21"/>
      <c r="G77" s="21"/>
      <c r="H77" s="39">
        <f t="shared" si="5"/>
        <v>0</v>
      </c>
    </row>
    <row r="78" spans="1:8" ht="15.75" thickBot="1" x14ac:dyDescent="0.3">
      <c r="A78" s="309"/>
      <c r="B78" s="312"/>
      <c r="C78" s="225"/>
      <c r="D78" s="61"/>
      <c r="E78" s="61"/>
      <c r="F78" s="21"/>
      <c r="G78" s="21"/>
      <c r="H78" s="39">
        <f t="shared" si="5"/>
        <v>0</v>
      </c>
    </row>
    <row r="79" spans="1:8" x14ac:dyDescent="0.25">
      <c r="A79" s="309"/>
      <c r="B79" s="312"/>
      <c r="C79" s="224" t="s">
        <v>471</v>
      </c>
      <c r="D79" s="36"/>
      <c r="E79" s="21"/>
      <c r="F79" s="21"/>
      <c r="G79" s="42">
        <f>COUNTIF(D81:D85,"nu")</f>
        <v>0</v>
      </c>
      <c r="H79" s="43">
        <f>SUMIF(D81:D85,"NU",H81:H85)</f>
        <v>0</v>
      </c>
    </row>
    <row r="80" spans="1:8" ht="15.75" thickBot="1" x14ac:dyDescent="0.3">
      <c r="A80" s="309"/>
      <c r="B80" s="312"/>
      <c r="C80" s="224" t="s">
        <v>472</v>
      </c>
      <c r="D80" s="36" t="s">
        <v>148</v>
      </c>
      <c r="E80" s="21" t="s">
        <v>9</v>
      </c>
      <c r="F80" s="21" t="s">
        <v>10</v>
      </c>
      <c r="G80" s="44">
        <f>COUNTIF(D81:D85,"da")</f>
        <v>0</v>
      </c>
      <c r="H80" s="45">
        <f>SUMIF(D81:D85,"DA",H81:H85)</f>
        <v>0</v>
      </c>
    </row>
    <row r="81" spans="1:8" x14ac:dyDescent="0.25">
      <c r="A81" s="309"/>
      <c r="B81" s="312"/>
      <c r="C81" s="28"/>
      <c r="D81" s="61"/>
      <c r="E81" s="61"/>
      <c r="F81" s="61"/>
      <c r="G81" s="21"/>
      <c r="H81" s="39">
        <f>IF(F81=0,0,(6*E81)/(F81))</f>
        <v>0</v>
      </c>
    </row>
    <row r="82" spans="1:8" x14ac:dyDescent="0.25">
      <c r="A82" s="309"/>
      <c r="B82" s="312"/>
      <c r="C82" s="28"/>
      <c r="D82" s="61"/>
      <c r="E82" s="61"/>
      <c r="F82" s="61"/>
      <c r="G82" s="21"/>
      <c r="H82" s="39">
        <f t="shared" ref="H82:H85" si="6">IF(F82=0,0,(6*E82)/(F82))</f>
        <v>0</v>
      </c>
    </row>
    <row r="83" spans="1:8" x14ac:dyDescent="0.25">
      <c r="A83" s="309"/>
      <c r="B83" s="312"/>
      <c r="C83" s="28"/>
      <c r="D83" s="61"/>
      <c r="E83" s="61"/>
      <c r="F83" s="61"/>
      <c r="G83" s="21"/>
      <c r="H83" s="39">
        <f t="shared" si="6"/>
        <v>0</v>
      </c>
    </row>
    <row r="84" spans="1:8" x14ac:dyDescent="0.25">
      <c r="A84" s="309"/>
      <c r="B84" s="312"/>
      <c r="C84" s="28"/>
      <c r="D84" s="61"/>
      <c r="E84" s="61"/>
      <c r="F84" s="61"/>
      <c r="G84" s="21"/>
      <c r="H84" s="39">
        <f t="shared" si="6"/>
        <v>0</v>
      </c>
    </row>
    <row r="85" spans="1:8" ht="15.75" thickBot="1" x14ac:dyDescent="0.3">
      <c r="A85" s="309"/>
      <c r="B85" s="312"/>
      <c r="C85" s="28"/>
      <c r="D85" s="61"/>
      <c r="E85" s="61"/>
      <c r="F85" s="61"/>
      <c r="G85" s="21"/>
      <c r="H85" s="39">
        <f t="shared" si="6"/>
        <v>0</v>
      </c>
    </row>
    <row r="86" spans="1:8" x14ac:dyDescent="0.25">
      <c r="A86" s="309"/>
      <c r="B86" s="312"/>
      <c r="C86" s="21" t="s">
        <v>331</v>
      </c>
      <c r="D86" s="36"/>
      <c r="E86" s="21"/>
      <c r="F86" s="21"/>
      <c r="G86" s="42">
        <f>COUNTIF(D88:D92,"nu")</f>
        <v>0</v>
      </c>
      <c r="H86" s="43">
        <f>SUMIF(D88:D92,"NU",H88:H92)</f>
        <v>0</v>
      </c>
    </row>
    <row r="87" spans="1:8" ht="15.75" thickBot="1" x14ac:dyDescent="0.3">
      <c r="A87" s="309"/>
      <c r="B87" s="312"/>
      <c r="C87" s="21" t="s">
        <v>333</v>
      </c>
      <c r="D87" s="36" t="s">
        <v>148</v>
      </c>
      <c r="E87" s="21" t="s">
        <v>64</v>
      </c>
      <c r="F87" s="21"/>
      <c r="G87" s="44">
        <f>COUNTIF(D88:D92,"da")</f>
        <v>0</v>
      </c>
      <c r="H87" s="45">
        <f>SUMIF(D88:D92,"DA",H88:H92)</f>
        <v>0</v>
      </c>
    </row>
    <row r="88" spans="1:8" x14ac:dyDescent="0.25">
      <c r="A88" s="309"/>
      <c r="B88" s="312"/>
      <c r="C88" s="28"/>
      <c r="D88" s="61"/>
      <c r="E88" s="61"/>
      <c r="F88" s="21"/>
      <c r="G88" s="21"/>
      <c r="H88" s="39">
        <f>E88*25/100</f>
        <v>0</v>
      </c>
    </row>
    <row r="89" spans="1:8" x14ac:dyDescent="0.25">
      <c r="A89" s="309"/>
      <c r="B89" s="312"/>
      <c r="C89" s="28"/>
      <c r="D89" s="61"/>
      <c r="E89" s="61"/>
      <c r="F89" s="40"/>
      <c r="G89" s="40"/>
      <c r="H89" s="39">
        <f>E89*25/100</f>
        <v>0</v>
      </c>
    </row>
    <row r="90" spans="1:8" x14ac:dyDescent="0.25">
      <c r="A90" s="309"/>
      <c r="B90" s="312"/>
      <c r="C90" s="46"/>
      <c r="D90" s="63"/>
      <c r="E90" s="63"/>
      <c r="F90" s="40"/>
      <c r="G90" s="40"/>
      <c r="H90" s="39">
        <f>E90*25/100</f>
        <v>0</v>
      </c>
    </row>
    <row r="91" spans="1:8" x14ac:dyDescent="0.25">
      <c r="A91" s="309"/>
      <c r="B91" s="312"/>
      <c r="C91" s="46"/>
      <c r="D91" s="63"/>
      <c r="E91" s="63"/>
      <c r="F91" s="40"/>
      <c r="G91" s="40"/>
      <c r="H91" s="39">
        <f>E91*25/100</f>
        <v>0</v>
      </c>
    </row>
    <row r="92" spans="1:8" ht="15.75" thickBot="1" x14ac:dyDescent="0.3">
      <c r="A92" s="310"/>
      <c r="B92" s="313"/>
      <c r="C92" s="46"/>
      <c r="D92" s="63"/>
      <c r="E92" s="63"/>
      <c r="F92" s="40"/>
      <c r="G92" s="40"/>
      <c r="H92" s="39">
        <f>E92*25/100</f>
        <v>0</v>
      </c>
    </row>
    <row r="93" spans="1:8" ht="15.75" thickBot="1" x14ac:dyDescent="0.3">
      <c r="A93" s="308" t="s">
        <v>13</v>
      </c>
      <c r="B93" s="22" t="s">
        <v>15</v>
      </c>
      <c r="C93" s="23"/>
      <c r="D93" s="23"/>
      <c r="E93" s="23"/>
      <c r="F93" s="23"/>
      <c r="G93" s="23">
        <f>G94+G101+G95+G102</f>
        <v>0</v>
      </c>
      <c r="H93" s="58">
        <f>H94+H101+H108</f>
        <v>0</v>
      </c>
    </row>
    <row r="94" spans="1:8" x14ac:dyDescent="0.25">
      <c r="A94" s="309"/>
      <c r="B94" s="317"/>
      <c r="C94" s="224" t="s">
        <v>336</v>
      </c>
      <c r="D94" s="36"/>
      <c r="E94" s="20"/>
      <c r="F94" s="20"/>
      <c r="G94" s="42">
        <f>COUNTIF(D96:D100,"nu")</f>
        <v>0</v>
      </c>
      <c r="H94" s="43">
        <f>SUMIF(D96:D100,"NU",H96:H100)</f>
        <v>0</v>
      </c>
    </row>
    <row r="95" spans="1:8" ht="15.75" thickBot="1" x14ac:dyDescent="0.3">
      <c r="A95" s="309"/>
      <c r="B95" s="317"/>
      <c r="C95" s="224" t="s">
        <v>429</v>
      </c>
      <c r="D95" s="36" t="s">
        <v>148</v>
      </c>
      <c r="E95" s="20" t="s">
        <v>9</v>
      </c>
      <c r="F95" s="20"/>
      <c r="G95" s="44">
        <f>COUNTIF(D96:D100,"da")</f>
        <v>0</v>
      </c>
      <c r="H95" s="45">
        <f>SUMIF(D96:D100,"DA",H96:H100)</f>
        <v>0</v>
      </c>
    </row>
    <row r="96" spans="1:8" x14ac:dyDescent="0.25">
      <c r="A96" s="309"/>
      <c r="B96" s="318"/>
      <c r="C96" s="225"/>
      <c r="D96" s="61"/>
      <c r="E96" s="61"/>
      <c r="F96" s="21"/>
      <c r="G96" s="21"/>
      <c r="H96" s="39">
        <f>(8*E96)</f>
        <v>0</v>
      </c>
    </row>
    <row r="97" spans="1:8" x14ac:dyDescent="0.25">
      <c r="A97" s="309"/>
      <c r="B97" s="318"/>
      <c r="C97" s="225"/>
      <c r="D97" s="61"/>
      <c r="E97" s="61"/>
      <c r="F97" s="21"/>
      <c r="G97" s="21"/>
      <c r="H97" s="39">
        <f>(8*E97)</f>
        <v>0</v>
      </c>
    </row>
    <row r="98" spans="1:8" x14ac:dyDescent="0.25">
      <c r="A98" s="309"/>
      <c r="B98" s="318"/>
      <c r="C98" s="225"/>
      <c r="D98" s="61"/>
      <c r="E98" s="61"/>
      <c r="F98" s="21"/>
      <c r="G98" s="21"/>
      <c r="H98" s="39">
        <f t="shared" ref="H97:H100" si="7">(8*E98)</f>
        <v>0</v>
      </c>
    </row>
    <row r="99" spans="1:8" x14ac:dyDescent="0.25">
      <c r="A99" s="309"/>
      <c r="B99" s="318"/>
      <c r="C99" s="225"/>
      <c r="D99" s="61"/>
      <c r="E99" s="61"/>
      <c r="F99" s="21"/>
      <c r="G99" s="21"/>
      <c r="H99" s="39">
        <f t="shared" si="7"/>
        <v>0</v>
      </c>
    </row>
    <row r="100" spans="1:8" ht="15.75" thickBot="1" x14ac:dyDescent="0.3">
      <c r="A100" s="309"/>
      <c r="B100" s="318"/>
      <c r="C100" s="225"/>
      <c r="D100" s="61"/>
      <c r="E100" s="61"/>
      <c r="F100" s="21"/>
      <c r="G100" s="21"/>
      <c r="H100" s="39">
        <f t="shared" si="7"/>
        <v>0</v>
      </c>
    </row>
    <row r="101" spans="1:8" x14ac:dyDescent="0.25">
      <c r="A101" s="309"/>
      <c r="B101" s="318"/>
      <c r="C101" s="224" t="s">
        <v>427</v>
      </c>
      <c r="D101" s="36"/>
      <c r="E101" s="21"/>
      <c r="F101" s="21"/>
      <c r="G101" s="42">
        <f>COUNTIF(D103:D107,"nu")</f>
        <v>0</v>
      </c>
      <c r="H101" s="43">
        <f>SUMIF(D103:D107,"NU",H103:H107)</f>
        <v>0</v>
      </c>
    </row>
    <row r="102" spans="1:8" ht="15.75" thickBot="1" x14ac:dyDescent="0.3">
      <c r="A102" s="309"/>
      <c r="B102" s="318"/>
      <c r="C102" s="224" t="s">
        <v>428</v>
      </c>
      <c r="D102" s="36" t="s">
        <v>148</v>
      </c>
      <c r="E102" s="21" t="s">
        <v>9</v>
      </c>
      <c r="F102" s="21" t="s">
        <v>10</v>
      </c>
      <c r="G102" s="44">
        <f>COUNTIF(D103:D107,"da")</f>
        <v>0</v>
      </c>
      <c r="H102" s="45">
        <f>SUMIF(D103:D107,"DA",H103:H107)</f>
        <v>0</v>
      </c>
    </row>
    <row r="103" spans="1:8" x14ac:dyDescent="0.25">
      <c r="A103" s="309"/>
      <c r="B103" s="318"/>
      <c r="C103" s="28"/>
      <c r="D103" s="61"/>
      <c r="E103" s="61"/>
      <c r="F103" s="61"/>
      <c r="G103" s="21"/>
      <c r="H103" s="39">
        <f>IF(F103=0,0,(8*E103)/(F103))</f>
        <v>0</v>
      </c>
    </row>
    <row r="104" spans="1:8" x14ac:dyDescent="0.25">
      <c r="A104" s="309"/>
      <c r="B104" s="318"/>
      <c r="C104" s="28"/>
      <c r="D104" s="61"/>
      <c r="E104" s="61"/>
      <c r="F104" s="61"/>
      <c r="G104" s="21"/>
      <c r="H104" s="39">
        <f>IF(F104=0,0,(8*E104)/(F104))</f>
        <v>0</v>
      </c>
    </row>
    <row r="105" spans="1:8" x14ac:dyDescent="0.25">
      <c r="A105" s="309"/>
      <c r="B105" s="318"/>
      <c r="C105" s="28"/>
      <c r="D105" s="61"/>
      <c r="E105" s="61"/>
      <c r="F105" s="61"/>
      <c r="G105" s="21"/>
      <c r="H105" s="39">
        <f>IF(F105=0,0,(8*E105)/(F105))</f>
        <v>0</v>
      </c>
    </row>
    <row r="106" spans="1:8" x14ac:dyDescent="0.25">
      <c r="A106" s="309"/>
      <c r="B106" s="318"/>
      <c r="C106" s="28"/>
      <c r="D106" s="61"/>
      <c r="E106" s="61"/>
      <c r="F106" s="61"/>
      <c r="G106" s="21"/>
      <c r="H106" s="39">
        <f t="shared" ref="H106:H107" si="8">IF(F106=0,0,(8*E106)/(F106))</f>
        <v>0</v>
      </c>
    </row>
    <row r="107" spans="1:8" ht="15.75" thickBot="1" x14ac:dyDescent="0.3">
      <c r="A107" s="309"/>
      <c r="B107" s="318"/>
      <c r="C107" s="28"/>
      <c r="D107" s="61"/>
      <c r="E107" s="61"/>
      <c r="F107" s="61"/>
      <c r="G107" s="21"/>
      <c r="H107" s="39">
        <f t="shared" si="8"/>
        <v>0</v>
      </c>
    </row>
    <row r="108" spans="1:8" x14ac:dyDescent="0.25">
      <c r="A108" s="309"/>
      <c r="B108" s="318"/>
      <c r="C108" s="21" t="s">
        <v>334</v>
      </c>
      <c r="D108" s="36"/>
      <c r="E108" s="21"/>
      <c r="F108" s="21"/>
      <c r="G108" s="42">
        <f>COUNTIF(D110:D114,"nu")</f>
        <v>0</v>
      </c>
      <c r="H108" s="43">
        <f>SUMIF(D110:D114,"NU",H110:H114)</f>
        <v>0</v>
      </c>
    </row>
    <row r="109" spans="1:8" ht="15.75" thickBot="1" x14ac:dyDescent="0.3">
      <c r="A109" s="309"/>
      <c r="B109" s="318"/>
      <c r="C109" s="21" t="s">
        <v>335</v>
      </c>
      <c r="D109" s="36" t="s">
        <v>148</v>
      </c>
      <c r="E109" s="21" t="s">
        <v>64</v>
      </c>
      <c r="F109" s="21"/>
      <c r="G109" s="44">
        <f>COUNTIF(D110:D114,"da")</f>
        <v>0</v>
      </c>
      <c r="H109" s="45">
        <f>SUMIF(D110:D114,"DA",H110:H114)</f>
        <v>0</v>
      </c>
    </row>
    <row r="110" spans="1:8" x14ac:dyDescent="0.25">
      <c r="A110" s="309"/>
      <c r="B110" s="318"/>
      <c r="C110" s="28"/>
      <c r="D110" s="61"/>
      <c r="E110" s="61"/>
      <c r="F110" s="21"/>
      <c r="G110" s="21"/>
      <c r="H110" s="39">
        <f>E110*25/100</f>
        <v>0</v>
      </c>
    </row>
    <row r="111" spans="1:8" x14ac:dyDescent="0.25">
      <c r="A111" s="309"/>
      <c r="B111" s="319"/>
      <c r="C111" s="46"/>
      <c r="D111" s="63"/>
      <c r="E111" s="63"/>
      <c r="F111" s="40"/>
      <c r="G111" s="40"/>
      <c r="H111" s="39">
        <f>E111*25/100</f>
        <v>0</v>
      </c>
    </row>
    <row r="112" spans="1:8" x14ac:dyDescent="0.25">
      <c r="A112" s="309"/>
      <c r="B112" s="319"/>
      <c r="C112" s="46"/>
      <c r="D112" s="63"/>
      <c r="E112" s="63"/>
      <c r="F112" s="40"/>
      <c r="G112" s="40"/>
      <c r="H112" s="39">
        <f>E112*25/100</f>
        <v>0</v>
      </c>
    </row>
    <row r="113" spans="1:8" x14ac:dyDescent="0.25">
      <c r="A113" s="309"/>
      <c r="B113" s="319"/>
      <c r="C113" s="46"/>
      <c r="D113" s="63"/>
      <c r="E113" s="63"/>
      <c r="F113" s="40"/>
      <c r="G113" s="40"/>
      <c r="H113" s="39">
        <f>E113*25/100</f>
        <v>0</v>
      </c>
    </row>
    <row r="114" spans="1:8" ht="15.75" thickBot="1" x14ac:dyDescent="0.3">
      <c r="A114" s="310"/>
      <c r="B114" s="319"/>
      <c r="C114" s="46"/>
      <c r="D114" s="63"/>
      <c r="E114" s="63"/>
      <c r="F114" s="40"/>
      <c r="G114" s="40"/>
      <c r="H114" s="39">
        <f>E114*25/100</f>
        <v>0</v>
      </c>
    </row>
    <row r="115" spans="1:8" ht="15.75" thickBot="1" x14ac:dyDescent="0.3">
      <c r="A115" s="308" t="s">
        <v>16</v>
      </c>
      <c r="B115" s="22" t="s">
        <v>17</v>
      </c>
      <c r="C115" s="23"/>
      <c r="D115" s="23"/>
      <c r="E115" s="23"/>
      <c r="F115" s="23"/>
      <c r="G115" s="23">
        <f>G116+G149</f>
        <v>0</v>
      </c>
      <c r="H115" s="58">
        <f>H116+H149</f>
        <v>0</v>
      </c>
    </row>
    <row r="116" spans="1:8" ht="15.75" thickBot="1" x14ac:dyDescent="0.3">
      <c r="A116" s="309"/>
      <c r="B116" s="314" t="s">
        <v>18</v>
      </c>
      <c r="C116" s="20" t="s">
        <v>19</v>
      </c>
      <c r="D116" s="20"/>
      <c r="E116" s="20"/>
      <c r="F116" s="33"/>
      <c r="G116" s="22">
        <f>G117+G127+G118+G128</f>
        <v>0</v>
      </c>
      <c r="H116" s="58">
        <f>H117+H127+H138</f>
        <v>0</v>
      </c>
    </row>
    <row r="117" spans="1:8" x14ac:dyDescent="0.25">
      <c r="A117" s="309"/>
      <c r="B117" s="315"/>
      <c r="C117" s="21" t="s">
        <v>159</v>
      </c>
      <c r="D117" s="36"/>
      <c r="E117" s="21"/>
      <c r="F117" s="21"/>
      <c r="G117" s="42">
        <f>COUNTIF(D119:D126,"nu")</f>
        <v>0</v>
      </c>
      <c r="H117" s="43">
        <f>SUMIF(D119:D126,"NU",H119:H126)</f>
        <v>0</v>
      </c>
    </row>
    <row r="118" spans="1:8" ht="15.75" thickBot="1" x14ac:dyDescent="0.3">
      <c r="A118" s="309"/>
      <c r="B118" s="315"/>
      <c r="C118" s="21" t="s">
        <v>160</v>
      </c>
      <c r="D118" s="36" t="s">
        <v>148</v>
      </c>
      <c r="E118" s="21" t="s">
        <v>9</v>
      </c>
      <c r="F118" s="21"/>
      <c r="G118" s="44">
        <f>COUNTIF(D119:D126,"da")</f>
        <v>0</v>
      </c>
      <c r="H118" s="45">
        <f>SUMIF(D119:D126,"DA",H119:H126)</f>
        <v>0</v>
      </c>
    </row>
    <row r="119" spans="1:8" x14ac:dyDescent="0.25">
      <c r="A119" s="309"/>
      <c r="B119" s="315"/>
      <c r="C119" s="28"/>
      <c r="D119" s="61"/>
      <c r="E119" s="61"/>
      <c r="F119" s="21"/>
      <c r="G119" s="21"/>
      <c r="H119" s="39">
        <f>(0.6*E119)</f>
        <v>0</v>
      </c>
    </row>
    <row r="120" spans="1:8" x14ac:dyDescent="0.25">
      <c r="A120" s="309"/>
      <c r="B120" s="315"/>
      <c r="C120" s="28"/>
      <c r="D120" s="61"/>
      <c r="E120" s="61"/>
      <c r="F120" s="21"/>
      <c r="G120" s="21"/>
      <c r="H120" s="39">
        <f>(0.6*E120)</f>
        <v>0</v>
      </c>
    </row>
    <row r="121" spans="1:8" x14ac:dyDescent="0.25">
      <c r="A121" s="309"/>
      <c r="B121" s="315"/>
      <c r="C121" s="28"/>
      <c r="D121" s="61"/>
      <c r="E121" s="61"/>
      <c r="F121" s="21"/>
      <c r="G121" s="21"/>
      <c r="H121" s="39">
        <f t="shared" ref="H121:H125" si="9">(0.6*E121)</f>
        <v>0</v>
      </c>
    </row>
    <row r="122" spans="1:8" x14ac:dyDescent="0.25">
      <c r="A122" s="309"/>
      <c r="B122" s="315"/>
      <c r="C122" s="28"/>
      <c r="D122" s="61"/>
      <c r="E122" s="61"/>
      <c r="F122" s="21"/>
      <c r="G122" s="21"/>
      <c r="H122" s="39">
        <f t="shared" si="9"/>
        <v>0</v>
      </c>
    </row>
    <row r="123" spans="1:8" x14ac:dyDescent="0.25">
      <c r="A123" s="309"/>
      <c r="B123" s="315"/>
      <c r="C123" s="28"/>
      <c r="D123" s="61"/>
      <c r="E123" s="61"/>
      <c r="F123" s="21"/>
      <c r="G123" s="21"/>
      <c r="H123" s="39">
        <f t="shared" si="9"/>
        <v>0</v>
      </c>
    </row>
    <row r="124" spans="1:8" x14ac:dyDescent="0.25">
      <c r="A124" s="309"/>
      <c r="B124" s="315"/>
      <c r="C124" s="28"/>
      <c r="D124" s="61"/>
      <c r="E124" s="61"/>
      <c r="F124" s="21"/>
      <c r="G124" s="21"/>
      <c r="H124" s="39">
        <f t="shared" si="9"/>
        <v>0</v>
      </c>
    </row>
    <row r="125" spans="1:8" x14ac:dyDescent="0.25">
      <c r="A125" s="309"/>
      <c r="B125" s="315"/>
      <c r="C125" s="28"/>
      <c r="D125" s="61"/>
      <c r="E125" s="61"/>
      <c r="F125" s="21"/>
      <c r="G125" s="21"/>
      <c r="H125" s="39">
        <f t="shared" si="9"/>
        <v>0</v>
      </c>
    </row>
    <row r="126" spans="1:8" ht="15.75" thickBot="1" x14ac:dyDescent="0.3">
      <c r="A126" s="309"/>
      <c r="B126" s="315"/>
      <c r="C126" s="28"/>
      <c r="D126" s="61"/>
      <c r="E126" s="61"/>
      <c r="F126" s="21"/>
      <c r="G126" s="21"/>
      <c r="H126" s="39">
        <f>(0.6*E126)</f>
        <v>0</v>
      </c>
    </row>
    <row r="127" spans="1:8" x14ac:dyDescent="0.25">
      <c r="A127" s="309"/>
      <c r="B127" s="315"/>
      <c r="C127" s="21" t="s">
        <v>161</v>
      </c>
      <c r="D127" s="36"/>
      <c r="E127" s="21"/>
      <c r="F127" s="21"/>
      <c r="G127" s="42">
        <f>COUNTIF(D129:D137,"nu")</f>
        <v>0</v>
      </c>
      <c r="H127" s="43">
        <f>SUMIF(D129:D137,"NU",H129:H137)</f>
        <v>0</v>
      </c>
    </row>
    <row r="128" spans="1:8" ht="15.75" thickBot="1" x14ac:dyDescent="0.3">
      <c r="A128" s="309"/>
      <c r="B128" s="315"/>
      <c r="C128" s="21" t="s">
        <v>162</v>
      </c>
      <c r="D128" s="36" t="s">
        <v>148</v>
      </c>
      <c r="E128" s="21" t="s">
        <v>9</v>
      </c>
      <c r="F128" s="21" t="s">
        <v>10</v>
      </c>
      <c r="G128" s="44">
        <f>COUNTIF(D129:D137,"da")</f>
        <v>0</v>
      </c>
      <c r="H128" s="45">
        <f>SUMIF(D129:D137,"DA",H129:H137)</f>
        <v>0</v>
      </c>
    </row>
    <row r="129" spans="1:8" x14ac:dyDescent="0.25">
      <c r="A129" s="309"/>
      <c r="B129" s="315"/>
      <c r="C129" s="28"/>
      <c r="D129" s="61"/>
      <c r="E129" s="61"/>
      <c r="F129" s="61"/>
      <c r="G129" s="21"/>
      <c r="H129" s="39">
        <f>IF(F129=0,0,(0.6*E129)/(F129))</f>
        <v>0</v>
      </c>
    </row>
    <row r="130" spans="1:8" x14ac:dyDescent="0.25">
      <c r="A130" s="309"/>
      <c r="B130" s="315"/>
      <c r="C130" s="28"/>
      <c r="D130" s="61"/>
      <c r="E130" s="61"/>
      <c r="F130" s="61"/>
      <c r="G130" s="21"/>
      <c r="H130" s="39">
        <f>IF(F130=0,0,(0.6*E130)/(F130))</f>
        <v>0</v>
      </c>
    </row>
    <row r="131" spans="1:8" x14ac:dyDescent="0.25">
      <c r="A131" s="309"/>
      <c r="B131" s="315"/>
      <c r="C131" s="28"/>
      <c r="D131" s="61"/>
      <c r="E131" s="61"/>
      <c r="F131" s="61"/>
      <c r="G131" s="21"/>
      <c r="H131" s="39">
        <f t="shared" ref="H131:H135" si="10">IF(F131=0,0,(0.6*E131)/(F131))</f>
        <v>0</v>
      </c>
    </row>
    <row r="132" spans="1:8" x14ac:dyDescent="0.25">
      <c r="A132" s="309"/>
      <c r="B132" s="315"/>
      <c r="C132" s="28"/>
      <c r="D132" s="61"/>
      <c r="E132" s="61"/>
      <c r="F132" s="61"/>
      <c r="G132" s="21"/>
      <c r="H132" s="39">
        <f>IF(F132=0,0,(0.6*E132)/(F132))</f>
        <v>0</v>
      </c>
    </row>
    <row r="133" spans="1:8" x14ac:dyDescent="0.25">
      <c r="A133" s="309"/>
      <c r="B133" s="315"/>
      <c r="C133" s="28"/>
      <c r="D133" s="61"/>
      <c r="E133" s="61"/>
      <c r="F133" s="61"/>
      <c r="G133" s="21"/>
      <c r="H133" s="39">
        <f t="shared" si="10"/>
        <v>0</v>
      </c>
    </row>
    <row r="134" spans="1:8" x14ac:dyDescent="0.25">
      <c r="A134" s="309"/>
      <c r="B134" s="315"/>
      <c r="C134" s="28"/>
      <c r="D134" s="61"/>
      <c r="E134" s="61"/>
      <c r="F134" s="61"/>
      <c r="G134" s="21"/>
      <c r="H134" s="39">
        <f t="shared" si="10"/>
        <v>0</v>
      </c>
    </row>
    <row r="135" spans="1:8" x14ac:dyDescent="0.25">
      <c r="A135" s="309"/>
      <c r="B135" s="315"/>
      <c r="C135" s="28"/>
      <c r="D135" s="61"/>
      <c r="E135" s="61"/>
      <c r="F135" s="61"/>
      <c r="G135" s="21"/>
      <c r="H135" s="39">
        <f t="shared" si="10"/>
        <v>0</v>
      </c>
    </row>
    <row r="136" spans="1:8" x14ac:dyDescent="0.25">
      <c r="A136" s="309"/>
      <c r="B136" s="315"/>
      <c r="C136" s="28"/>
      <c r="D136" s="61"/>
      <c r="E136" s="61"/>
      <c r="F136" s="61"/>
      <c r="G136" s="21"/>
      <c r="H136" s="39">
        <f>IF(F136=0,0,(0.6*E136)/(F136))</f>
        <v>0</v>
      </c>
    </row>
    <row r="137" spans="1:8" ht="15.75" thickBot="1" x14ac:dyDescent="0.3">
      <c r="A137" s="309"/>
      <c r="B137" s="315"/>
      <c r="C137" s="28"/>
      <c r="D137" s="61"/>
      <c r="E137" s="61"/>
      <c r="F137" s="61"/>
      <c r="G137" s="21"/>
      <c r="H137" s="39">
        <f>IF(F137=0,0,(0.6*E137)/(F137))</f>
        <v>0</v>
      </c>
    </row>
    <row r="138" spans="1:8" x14ac:dyDescent="0.25">
      <c r="A138" s="309"/>
      <c r="B138" s="315"/>
      <c r="C138" s="21" t="s">
        <v>334</v>
      </c>
      <c r="D138" s="36"/>
      <c r="E138" s="21"/>
      <c r="F138" s="21"/>
      <c r="G138" s="42">
        <f>COUNTIF(D140:D148,"nu")</f>
        <v>0</v>
      </c>
      <c r="H138" s="43">
        <f>SUMIF(D140:D148,"NU",H140:H148)</f>
        <v>0</v>
      </c>
    </row>
    <row r="139" spans="1:8" ht="15.75" thickBot="1" x14ac:dyDescent="0.3">
      <c r="A139" s="309"/>
      <c r="B139" s="315"/>
      <c r="C139" s="21" t="s">
        <v>335</v>
      </c>
      <c r="D139" s="36" t="s">
        <v>148</v>
      </c>
      <c r="E139" s="21" t="s">
        <v>64</v>
      </c>
      <c r="F139" s="21"/>
      <c r="G139" s="44">
        <f>COUNTIF(D140:D148,"da")</f>
        <v>0</v>
      </c>
      <c r="H139" s="45">
        <f>SUMIF(D140:D148,"DA",H140:H148)</f>
        <v>0</v>
      </c>
    </row>
    <row r="140" spans="1:8" x14ac:dyDescent="0.25">
      <c r="A140" s="309"/>
      <c r="B140" s="315"/>
      <c r="C140" s="28"/>
      <c r="D140" s="61"/>
      <c r="E140" s="61"/>
      <c r="F140" s="21"/>
      <c r="G140" s="21"/>
      <c r="H140" s="39">
        <f>E140*25/100</f>
        <v>0</v>
      </c>
    </row>
    <row r="141" spans="1:8" x14ac:dyDescent="0.25">
      <c r="A141" s="309"/>
      <c r="B141" s="315"/>
      <c r="C141" s="28"/>
      <c r="D141" s="61"/>
      <c r="E141" s="61"/>
      <c r="F141" s="21"/>
      <c r="G141" s="40"/>
      <c r="H141" s="39">
        <f t="shared" ref="H141:H146" si="11">E141*25/100</f>
        <v>0</v>
      </c>
    </row>
    <row r="142" spans="1:8" x14ac:dyDescent="0.25">
      <c r="A142" s="309"/>
      <c r="B142" s="315"/>
      <c r="C142" s="28"/>
      <c r="D142" s="61"/>
      <c r="E142" s="61"/>
      <c r="F142" s="21"/>
      <c r="G142" s="40"/>
      <c r="H142" s="39">
        <f t="shared" si="11"/>
        <v>0</v>
      </c>
    </row>
    <row r="143" spans="1:8" x14ac:dyDescent="0.25">
      <c r="A143" s="309"/>
      <c r="B143" s="315"/>
      <c r="C143" s="28"/>
      <c r="D143" s="61"/>
      <c r="E143" s="61"/>
      <c r="F143" s="21"/>
      <c r="G143" s="40"/>
      <c r="H143" s="39">
        <f t="shared" si="11"/>
        <v>0</v>
      </c>
    </row>
    <row r="144" spans="1:8" x14ac:dyDescent="0.25">
      <c r="A144" s="309"/>
      <c r="B144" s="315"/>
      <c r="C144" s="28"/>
      <c r="D144" s="61"/>
      <c r="E144" s="61"/>
      <c r="F144" s="21"/>
      <c r="G144" s="40"/>
      <c r="H144" s="39">
        <f t="shared" si="11"/>
        <v>0</v>
      </c>
    </row>
    <row r="145" spans="1:8" x14ac:dyDescent="0.25">
      <c r="A145" s="309"/>
      <c r="B145" s="315"/>
      <c r="C145" s="28"/>
      <c r="D145" s="61"/>
      <c r="E145" s="61"/>
      <c r="F145" s="21"/>
      <c r="G145" s="40"/>
      <c r="H145" s="39">
        <f t="shared" si="11"/>
        <v>0</v>
      </c>
    </row>
    <row r="146" spans="1:8" x14ac:dyDescent="0.25">
      <c r="A146" s="309"/>
      <c r="B146" s="315"/>
      <c r="C146" s="28"/>
      <c r="D146" s="61"/>
      <c r="E146" s="61"/>
      <c r="F146" s="21"/>
      <c r="G146" s="40"/>
      <c r="H146" s="39">
        <f t="shared" si="11"/>
        <v>0</v>
      </c>
    </row>
    <row r="147" spans="1:8" x14ac:dyDescent="0.25">
      <c r="A147" s="309"/>
      <c r="B147" s="315"/>
      <c r="C147" s="28"/>
      <c r="D147" s="61"/>
      <c r="E147" s="61"/>
      <c r="F147" s="21"/>
      <c r="G147" s="40"/>
      <c r="H147" s="39">
        <f>E147*25/100</f>
        <v>0</v>
      </c>
    </row>
    <row r="148" spans="1:8" ht="15.75" thickBot="1" x14ac:dyDescent="0.3">
      <c r="A148" s="309"/>
      <c r="B148" s="316"/>
      <c r="C148" s="28"/>
      <c r="D148" s="61"/>
      <c r="E148" s="61"/>
      <c r="F148" s="21"/>
      <c r="G148" s="40"/>
      <c r="H148" s="39">
        <f>E148*25/100</f>
        <v>0</v>
      </c>
    </row>
    <row r="149" spans="1:8" ht="15.75" thickBot="1" x14ac:dyDescent="0.3">
      <c r="A149" s="309"/>
      <c r="B149" s="311" t="s">
        <v>20</v>
      </c>
      <c r="C149" s="21" t="s">
        <v>21</v>
      </c>
      <c r="D149" s="21"/>
      <c r="E149" s="21"/>
      <c r="F149" s="41"/>
      <c r="G149" s="22">
        <f>G150+G156+G151+G157</f>
        <v>0</v>
      </c>
      <c r="H149" s="58">
        <f>H150+H156+H162</f>
        <v>0</v>
      </c>
    </row>
    <row r="150" spans="1:8" x14ac:dyDescent="0.25">
      <c r="A150" s="309"/>
      <c r="B150" s="312"/>
      <c r="C150" s="21" t="s">
        <v>163</v>
      </c>
      <c r="D150" s="36"/>
      <c r="E150" s="21"/>
      <c r="F150" s="21"/>
      <c r="G150" s="42">
        <f>COUNTIF(D152:D155,"nu")</f>
        <v>0</v>
      </c>
      <c r="H150" s="43">
        <f>SUMIF(D152:D155,"NU",H152:H155)</f>
        <v>0</v>
      </c>
    </row>
    <row r="151" spans="1:8" ht="15.75" thickBot="1" x14ac:dyDescent="0.3">
      <c r="A151" s="309"/>
      <c r="B151" s="312"/>
      <c r="C151" s="21" t="s">
        <v>164</v>
      </c>
      <c r="D151" s="36" t="s">
        <v>148</v>
      </c>
      <c r="E151" s="21" t="s">
        <v>9</v>
      </c>
      <c r="F151" s="21"/>
      <c r="G151" s="44">
        <f>COUNTIF(D152:D155,"da")</f>
        <v>0</v>
      </c>
      <c r="H151" s="45">
        <f>SUMIF(D152:D155,"DA",H152:H155)</f>
        <v>0</v>
      </c>
    </row>
    <row r="152" spans="1:8" x14ac:dyDescent="0.25">
      <c r="A152" s="309"/>
      <c r="B152" s="312"/>
      <c r="C152" s="28"/>
      <c r="D152" s="61"/>
      <c r="E152" s="61"/>
      <c r="F152" s="21"/>
      <c r="G152" s="21"/>
      <c r="H152" s="39">
        <f>(0.8*E152)</f>
        <v>0</v>
      </c>
    </row>
    <row r="153" spans="1:8" x14ac:dyDescent="0.25">
      <c r="A153" s="309"/>
      <c r="B153" s="312"/>
      <c r="C153" s="28"/>
      <c r="D153" s="61"/>
      <c r="E153" s="61"/>
      <c r="F153" s="21"/>
      <c r="G153" s="21"/>
      <c r="H153" s="39">
        <f>(0.8*E153)</f>
        <v>0</v>
      </c>
    </row>
    <row r="154" spans="1:8" x14ac:dyDescent="0.25">
      <c r="A154" s="309"/>
      <c r="B154" s="312"/>
      <c r="C154" s="28"/>
      <c r="D154" s="61"/>
      <c r="E154" s="61"/>
      <c r="F154" s="21"/>
      <c r="G154" s="21"/>
      <c r="H154" s="39">
        <f>(0.8*E154)</f>
        <v>0</v>
      </c>
    </row>
    <row r="155" spans="1:8" ht="15.75" thickBot="1" x14ac:dyDescent="0.3">
      <c r="A155" s="309"/>
      <c r="B155" s="312"/>
      <c r="C155" s="28"/>
      <c r="D155" s="61"/>
      <c r="E155" s="61"/>
      <c r="F155" s="21"/>
      <c r="G155" s="21"/>
      <c r="H155" s="39">
        <f>(0.8*E155)</f>
        <v>0</v>
      </c>
    </row>
    <row r="156" spans="1:8" x14ac:dyDescent="0.25">
      <c r="A156" s="309"/>
      <c r="B156" s="312"/>
      <c r="C156" s="21" t="s">
        <v>165</v>
      </c>
      <c r="D156" s="36"/>
      <c r="E156" s="21"/>
      <c r="F156" s="21"/>
      <c r="G156" s="42">
        <f>COUNTIF(D158:D161,"nu")</f>
        <v>0</v>
      </c>
      <c r="H156" s="43">
        <f>SUMIF(D158:D161,"NU",H158:H161)</f>
        <v>0</v>
      </c>
    </row>
    <row r="157" spans="1:8" ht="15.75" thickBot="1" x14ac:dyDescent="0.3">
      <c r="A157" s="309"/>
      <c r="B157" s="312"/>
      <c r="C157" s="21" t="s">
        <v>166</v>
      </c>
      <c r="D157" s="36" t="s">
        <v>148</v>
      </c>
      <c r="E157" s="21" t="s">
        <v>9</v>
      </c>
      <c r="F157" s="21" t="s">
        <v>10</v>
      </c>
      <c r="G157" s="44">
        <f>COUNTIF(D158:D161,"da")</f>
        <v>0</v>
      </c>
      <c r="H157" s="45">
        <f>SUMIF(D158:D161,"DA",H158:H161)</f>
        <v>0</v>
      </c>
    </row>
    <row r="158" spans="1:8" x14ac:dyDescent="0.25">
      <c r="A158" s="309"/>
      <c r="B158" s="312"/>
      <c r="C158" s="28"/>
      <c r="D158" s="61"/>
      <c r="E158" s="61"/>
      <c r="F158" s="61"/>
      <c r="G158" s="21"/>
      <c r="H158" s="39">
        <f>IF(F158=0,0,(0.8*E158)/(F158))</f>
        <v>0</v>
      </c>
    </row>
    <row r="159" spans="1:8" x14ac:dyDescent="0.25">
      <c r="A159" s="309"/>
      <c r="B159" s="312"/>
      <c r="C159" s="28"/>
      <c r="D159" s="61"/>
      <c r="E159" s="61"/>
      <c r="F159" s="61"/>
      <c r="G159" s="21"/>
      <c r="H159" s="39">
        <f>IF(F159=0,0,(0.8*E159)/(F159))</f>
        <v>0</v>
      </c>
    </row>
    <row r="160" spans="1:8" x14ac:dyDescent="0.25">
      <c r="A160" s="309"/>
      <c r="B160" s="312"/>
      <c r="C160" s="28"/>
      <c r="D160" s="61"/>
      <c r="E160" s="61"/>
      <c r="F160" s="61"/>
      <c r="G160" s="21"/>
      <c r="H160" s="39">
        <f>IF(F160=0,0,(0.8*E160)/(F160))</f>
        <v>0</v>
      </c>
    </row>
    <row r="161" spans="1:8" ht="15.75" thickBot="1" x14ac:dyDescent="0.3">
      <c r="A161" s="309"/>
      <c r="B161" s="312"/>
      <c r="C161" s="28"/>
      <c r="D161" s="61"/>
      <c r="E161" s="61"/>
      <c r="F161" s="61"/>
      <c r="G161" s="21"/>
      <c r="H161" s="39">
        <f>IF(F161=0,0,(0.8*E161)/(F161))</f>
        <v>0</v>
      </c>
    </row>
    <row r="162" spans="1:8" x14ac:dyDescent="0.25">
      <c r="A162" s="309"/>
      <c r="B162" s="312"/>
      <c r="C162" s="21" t="s">
        <v>331</v>
      </c>
      <c r="D162" s="36"/>
      <c r="E162" s="21"/>
      <c r="F162" s="21"/>
      <c r="G162" s="42">
        <f>COUNTIF(D164:D167,"nu")</f>
        <v>0</v>
      </c>
      <c r="H162" s="43">
        <f>SUMIF(D164:D167,"NU",H164:H167)</f>
        <v>0</v>
      </c>
    </row>
    <row r="163" spans="1:8" ht="15.75" thickBot="1" x14ac:dyDescent="0.3">
      <c r="A163" s="309"/>
      <c r="B163" s="312"/>
      <c r="C163" s="21" t="s">
        <v>333</v>
      </c>
      <c r="D163" s="36" t="s">
        <v>148</v>
      </c>
      <c r="E163" s="21" t="s">
        <v>64</v>
      </c>
      <c r="F163" s="21"/>
      <c r="G163" s="44">
        <f>COUNTIF(D164:D167,"da")</f>
        <v>0</v>
      </c>
      <c r="H163" s="45">
        <f>SUMIF(D164:D167,"DA",H164:H167)</f>
        <v>0</v>
      </c>
    </row>
    <row r="164" spans="1:8" x14ac:dyDescent="0.25">
      <c r="A164" s="309"/>
      <c r="B164" s="312"/>
      <c r="C164" s="28"/>
      <c r="D164" s="61"/>
      <c r="E164" s="61"/>
      <c r="F164" s="21"/>
      <c r="G164" s="21"/>
      <c r="H164" s="39">
        <f>E164*25/100</f>
        <v>0</v>
      </c>
    </row>
    <row r="165" spans="1:8" x14ac:dyDescent="0.25">
      <c r="A165" s="309"/>
      <c r="B165" s="312"/>
      <c r="C165" s="46"/>
      <c r="D165" s="63"/>
      <c r="E165" s="63"/>
      <c r="F165" s="40"/>
      <c r="G165" s="40"/>
      <c r="H165" s="39">
        <f>E165*25/100</f>
        <v>0</v>
      </c>
    </row>
    <row r="166" spans="1:8" x14ac:dyDescent="0.25">
      <c r="A166" s="309"/>
      <c r="B166" s="312"/>
      <c r="C166" s="46"/>
      <c r="D166" s="63"/>
      <c r="E166" s="63"/>
      <c r="F166" s="40"/>
      <c r="G166" s="40"/>
      <c r="H166" s="39">
        <f>E166*25/100</f>
        <v>0</v>
      </c>
    </row>
    <row r="167" spans="1:8" ht="15.75" thickBot="1" x14ac:dyDescent="0.3">
      <c r="A167" s="326"/>
      <c r="B167" s="313"/>
      <c r="C167" s="46"/>
      <c r="D167" s="63"/>
      <c r="E167" s="63"/>
      <c r="F167" s="40"/>
      <c r="G167" s="40"/>
      <c r="H167" s="39">
        <f>E167*25/100</f>
        <v>0</v>
      </c>
    </row>
    <row r="168" spans="1:8" ht="32.25" customHeight="1" thickBot="1" x14ac:dyDescent="0.3">
      <c r="A168" s="305" t="s">
        <v>269</v>
      </c>
      <c r="B168" s="306"/>
      <c r="C168" s="306"/>
      <c r="D168" s="306"/>
      <c r="E168" s="307"/>
      <c r="F168" s="47"/>
      <c r="G168" s="47"/>
      <c r="H168" s="132">
        <f>IF(G8&lt;=10,H14+H93+H115,(H14+H93+H115)/($G$8-5)*5)</f>
        <v>0</v>
      </c>
    </row>
    <row r="169" spans="1:8" ht="15.75" thickBot="1" x14ac:dyDescent="0.3">
      <c r="A169" s="325" t="s">
        <v>22</v>
      </c>
      <c r="B169" s="34" t="s">
        <v>23</v>
      </c>
      <c r="C169" s="209" t="s">
        <v>174</v>
      </c>
      <c r="D169" s="48"/>
      <c r="E169" s="48"/>
      <c r="F169" s="48"/>
      <c r="G169" s="82">
        <f>G170+G179+G183</f>
        <v>0</v>
      </c>
      <c r="H169" s="65">
        <f>H170+H179+H183</f>
        <v>0</v>
      </c>
    </row>
    <row r="170" spans="1:8" ht="15.75" customHeight="1" thickBot="1" x14ac:dyDescent="0.3">
      <c r="A170" s="309"/>
      <c r="B170" s="314" t="s">
        <v>24</v>
      </c>
      <c r="C170" s="9" t="s">
        <v>25</v>
      </c>
      <c r="D170" s="20"/>
      <c r="E170" s="20"/>
      <c r="F170" s="33"/>
      <c r="G170" s="77">
        <f>G171+G175</f>
        <v>0</v>
      </c>
      <c r="H170" s="58">
        <f>H171+H175</f>
        <v>0</v>
      </c>
    </row>
    <row r="171" spans="1:8" ht="15.75" thickBot="1" x14ac:dyDescent="0.3">
      <c r="A171" s="309"/>
      <c r="B171" s="315"/>
      <c r="C171" s="24" t="s">
        <v>26</v>
      </c>
      <c r="D171" s="10"/>
      <c r="E171" s="21"/>
      <c r="F171" s="41"/>
      <c r="G171" s="79">
        <f>G172+G173</f>
        <v>0</v>
      </c>
      <c r="H171" s="37">
        <f>H172+H173+H174</f>
        <v>0</v>
      </c>
    </row>
    <row r="172" spans="1:8" x14ac:dyDescent="0.25">
      <c r="A172" s="309"/>
      <c r="B172" s="315"/>
      <c r="C172" s="21" t="s">
        <v>153</v>
      </c>
      <c r="D172" s="21"/>
      <c r="E172" s="21"/>
      <c r="F172" s="41"/>
      <c r="G172" s="39">
        <f>G17</f>
        <v>0</v>
      </c>
      <c r="H172" s="39">
        <f>H17</f>
        <v>0</v>
      </c>
    </row>
    <row r="173" spans="1:8" x14ac:dyDescent="0.25">
      <c r="A173" s="309"/>
      <c r="B173" s="315"/>
      <c r="C173" t="s">
        <v>154</v>
      </c>
      <c r="D173" s="21"/>
      <c r="E173" s="21"/>
      <c r="F173" s="41"/>
      <c r="G173" s="50">
        <f>G36</f>
        <v>0</v>
      </c>
      <c r="H173" s="50">
        <f>H36</f>
        <v>0</v>
      </c>
    </row>
    <row r="174" spans="1:8" ht="15.75" thickBot="1" x14ac:dyDescent="0.3">
      <c r="A174" s="309"/>
      <c r="B174" s="315"/>
      <c r="C174" s="21" t="s">
        <v>331</v>
      </c>
      <c r="D174" s="21"/>
      <c r="E174" s="21"/>
      <c r="F174" s="41"/>
      <c r="G174" s="49">
        <f>G59</f>
        <v>0</v>
      </c>
      <c r="H174" s="49">
        <f>H59</f>
        <v>0</v>
      </c>
    </row>
    <row r="175" spans="1:8" ht="15.75" thickBot="1" x14ac:dyDescent="0.3">
      <c r="A175" s="309"/>
      <c r="B175" s="315"/>
      <c r="C175" s="24" t="s">
        <v>27</v>
      </c>
      <c r="D175" s="21"/>
      <c r="E175" s="21"/>
      <c r="F175" s="41"/>
      <c r="G175" s="78">
        <f>G176+G177</f>
        <v>0</v>
      </c>
      <c r="H175" s="37">
        <f>H176+H177+H178</f>
        <v>0</v>
      </c>
    </row>
    <row r="176" spans="1:8" x14ac:dyDescent="0.25">
      <c r="A176" s="309"/>
      <c r="B176" s="315"/>
      <c r="C176" s="21" t="s">
        <v>167</v>
      </c>
      <c r="D176" s="21"/>
      <c r="E176" s="21"/>
      <c r="F176" s="41"/>
      <c r="G176" s="39">
        <f>G73</f>
        <v>0</v>
      </c>
      <c r="H176" s="39">
        <f>H73</f>
        <v>0</v>
      </c>
    </row>
    <row r="177" spans="1:8" x14ac:dyDescent="0.25">
      <c r="A177" s="309"/>
      <c r="B177" s="315"/>
      <c r="C177" s="21" t="s">
        <v>168</v>
      </c>
      <c r="D177" s="21"/>
      <c r="E177" s="21"/>
      <c r="F177" s="41"/>
      <c r="G177" s="50">
        <f>G80</f>
        <v>0</v>
      </c>
      <c r="H177" s="50">
        <f>H80</f>
        <v>0</v>
      </c>
    </row>
    <row r="178" spans="1:8" ht="15.75" thickBot="1" x14ac:dyDescent="0.3">
      <c r="A178" s="309"/>
      <c r="B178" s="315"/>
      <c r="C178" s="21" t="s">
        <v>331</v>
      </c>
      <c r="D178" s="21"/>
      <c r="E178" s="21"/>
      <c r="F178" s="41"/>
      <c r="G178" s="49">
        <f>G87</f>
        <v>0</v>
      </c>
      <c r="H178" s="49">
        <f>H87</f>
        <v>0</v>
      </c>
    </row>
    <row r="179" spans="1:8" ht="15.75" thickBot="1" x14ac:dyDescent="0.3">
      <c r="A179" s="309"/>
      <c r="B179" s="315" t="s">
        <v>28</v>
      </c>
      <c r="C179" s="24" t="s">
        <v>29</v>
      </c>
      <c r="D179" s="21"/>
      <c r="E179" s="21"/>
      <c r="F179" s="41"/>
      <c r="G179" s="77">
        <f>G180+G181</f>
        <v>0</v>
      </c>
      <c r="H179" s="58">
        <f>H180+H181+H182</f>
        <v>0</v>
      </c>
    </row>
    <row r="180" spans="1:8" x14ac:dyDescent="0.25">
      <c r="A180" s="309"/>
      <c r="B180" s="315"/>
      <c r="C180" s="21" t="s">
        <v>336</v>
      </c>
      <c r="D180" s="10"/>
      <c r="E180" s="21"/>
      <c r="F180" s="41"/>
      <c r="G180" s="39">
        <f>G95</f>
        <v>0</v>
      </c>
      <c r="H180" s="39">
        <f>H95</f>
        <v>0</v>
      </c>
    </row>
    <row r="181" spans="1:8" x14ac:dyDescent="0.25">
      <c r="A181" s="309"/>
      <c r="B181" s="315"/>
      <c r="C181" s="21" t="s">
        <v>337</v>
      </c>
      <c r="D181" s="21"/>
      <c r="E181" s="21"/>
      <c r="F181" s="41"/>
      <c r="G181" s="50">
        <f>G102</f>
        <v>0</v>
      </c>
      <c r="H181" s="50">
        <f>H102</f>
        <v>0</v>
      </c>
    </row>
    <row r="182" spans="1:8" ht="15.75" thickBot="1" x14ac:dyDescent="0.3">
      <c r="A182" s="309"/>
      <c r="B182" s="315"/>
      <c r="C182" s="21" t="s">
        <v>334</v>
      </c>
      <c r="D182" s="21"/>
      <c r="E182" s="21"/>
      <c r="F182" s="41"/>
      <c r="G182" s="49">
        <f>G109</f>
        <v>0</v>
      </c>
      <c r="H182" s="49">
        <f>H109</f>
        <v>0</v>
      </c>
    </row>
    <row r="183" spans="1:8" ht="15.75" thickBot="1" x14ac:dyDescent="0.3">
      <c r="A183" s="309"/>
      <c r="B183" s="315" t="s">
        <v>173</v>
      </c>
      <c r="C183" s="24" t="s">
        <v>169</v>
      </c>
      <c r="D183" s="21"/>
      <c r="E183" s="21"/>
      <c r="F183" s="41"/>
      <c r="G183" s="77">
        <f>G184+G188</f>
        <v>0</v>
      </c>
      <c r="H183" s="58">
        <f>H184+H188</f>
        <v>0</v>
      </c>
    </row>
    <row r="184" spans="1:8" ht="15.75" thickBot="1" x14ac:dyDescent="0.3">
      <c r="A184" s="309"/>
      <c r="B184" s="315"/>
      <c r="C184" s="24" t="s">
        <v>170</v>
      </c>
      <c r="D184" s="21"/>
      <c r="E184" s="21"/>
      <c r="F184" s="41"/>
      <c r="G184" s="79">
        <f>G185+G186</f>
        <v>0</v>
      </c>
      <c r="H184" s="37">
        <f>H185+H186+H187</f>
        <v>0</v>
      </c>
    </row>
    <row r="185" spans="1:8" x14ac:dyDescent="0.25">
      <c r="A185" s="309"/>
      <c r="B185" s="315"/>
      <c r="C185" s="21" t="s">
        <v>159</v>
      </c>
      <c r="D185" s="21"/>
      <c r="E185" s="21"/>
      <c r="F185" s="41"/>
      <c r="G185" s="39">
        <f>G118</f>
        <v>0</v>
      </c>
      <c r="H185" s="39">
        <f>H118</f>
        <v>0</v>
      </c>
    </row>
    <row r="186" spans="1:8" x14ac:dyDescent="0.25">
      <c r="A186" s="309"/>
      <c r="B186" s="315"/>
      <c r="C186" t="s">
        <v>161</v>
      </c>
      <c r="D186" s="21"/>
      <c r="E186" s="21"/>
      <c r="F186" s="41"/>
      <c r="G186" s="50">
        <f>G128</f>
        <v>0</v>
      </c>
      <c r="H186" s="50">
        <f>H128</f>
        <v>0</v>
      </c>
    </row>
    <row r="187" spans="1:8" ht="15.75" thickBot="1" x14ac:dyDescent="0.3">
      <c r="A187" s="309"/>
      <c r="B187" s="315"/>
      <c r="C187" s="21" t="s">
        <v>334</v>
      </c>
      <c r="D187" s="21"/>
      <c r="E187" s="21"/>
      <c r="F187" s="41"/>
      <c r="G187" s="49">
        <f>G139</f>
        <v>0</v>
      </c>
      <c r="H187" s="49">
        <f>H139</f>
        <v>0</v>
      </c>
    </row>
    <row r="188" spans="1:8" ht="15.75" thickBot="1" x14ac:dyDescent="0.3">
      <c r="A188" s="309"/>
      <c r="B188" s="315"/>
      <c r="C188" s="24" t="s">
        <v>172</v>
      </c>
      <c r="D188" s="21"/>
      <c r="E188" s="21"/>
      <c r="F188" s="41"/>
      <c r="G188" s="78">
        <f>G189+G190</f>
        <v>0</v>
      </c>
      <c r="H188" s="37">
        <f>H189+H190+H191</f>
        <v>0</v>
      </c>
    </row>
    <row r="189" spans="1:8" x14ac:dyDescent="0.25">
      <c r="A189" s="309"/>
      <c r="B189" s="315"/>
      <c r="C189" s="21" t="s">
        <v>163</v>
      </c>
      <c r="D189" s="21"/>
      <c r="E189" s="21"/>
      <c r="F189" s="41"/>
      <c r="G189" s="39">
        <f>G151</f>
        <v>0</v>
      </c>
      <c r="H189" s="39">
        <f>H151</f>
        <v>0</v>
      </c>
    </row>
    <row r="190" spans="1:8" ht="15.75" customHeight="1" x14ac:dyDescent="0.25">
      <c r="A190" s="309"/>
      <c r="B190" s="315"/>
      <c r="C190" s="21" t="s">
        <v>171</v>
      </c>
      <c r="D190" s="21"/>
      <c r="E190" s="21"/>
      <c r="F190" s="41"/>
      <c r="G190" s="50">
        <f>G157</f>
        <v>0</v>
      </c>
      <c r="H190" s="50">
        <f>H157</f>
        <v>0</v>
      </c>
    </row>
    <row r="191" spans="1:8" ht="15.75" thickBot="1" x14ac:dyDescent="0.3">
      <c r="A191" s="326"/>
      <c r="B191" s="315"/>
      <c r="C191" s="21" t="s">
        <v>331</v>
      </c>
      <c r="D191" s="21"/>
      <c r="E191" s="21"/>
      <c r="F191" s="41"/>
      <c r="G191" s="49">
        <f>G163</f>
        <v>0</v>
      </c>
      <c r="H191" s="49">
        <f>H163</f>
        <v>0</v>
      </c>
    </row>
    <row r="192" spans="1:8" ht="19.5" thickBot="1" x14ac:dyDescent="0.35">
      <c r="A192" s="85" t="s">
        <v>30</v>
      </c>
      <c r="B192" s="47"/>
      <c r="C192" s="47"/>
      <c r="D192" s="47"/>
      <c r="E192" s="47"/>
      <c r="F192" s="47"/>
      <c r="G192" s="47"/>
      <c r="H192" s="86">
        <f>H253+H254</f>
        <v>0</v>
      </c>
    </row>
    <row r="193" spans="1:8" ht="15.75" thickBot="1" x14ac:dyDescent="0.3">
      <c r="A193" s="325" t="s">
        <v>31</v>
      </c>
      <c r="B193" s="34" t="s">
        <v>33</v>
      </c>
      <c r="C193" s="48"/>
      <c r="D193" s="48"/>
      <c r="E193" s="48"/>
      <c r="F193" s="48"/>
      <c r="G193" s="48">
        <f>G194+G201+G195+G202</f>
        <v>0</v>
      </c>
      <c r="H193" s="65">
        <f>H194+H201+H212</f>
        <v>0</v>
      </c>
    </row>
    <row r="194" spans="1:8" x14ac:dyDescent="0.25">
      <c r="A194" s="309"/>
      <c r="B194" s="317"/>
      <c r="C194" s="21" t="s">
        <v>163</v>
      </c>
      <c r="D194" s="36"/>
      <c r="E194" s="20"/>
      <c r="F194" s="20"/>
      <c r="G194" s="42">
        <f>COUNTIF(D196:D200,"nu")</f>
        <v>0</v>
      </c>
      <c r="H194" s="43">
        <f>SUMIF(D196:D200,"NU",H196:H200)</f>
        <v>0</v>
      </c>
    </row>
    <row r="195" spans="1:8" ht="15.75" thickBot="1" x14ac:dyDescent="0.3">
      <c r="A195" s="309"/>
      <c r="B195" s="317"/>
      <c r="C195" s="21" t="s">
        <v>164</v>
      </c>
      <c r="D195" s="36" t="s">
        <v>148</v>
      </c>
      <c r="E195" s="20" t="s">
        <v>9</v>
      </c>
      <c r="F195" s="20"/>
      <c r="G195" s="44">
        <f>COUNTIF(D196:D200,"da")</f>
        <v>0</v>
      </c>
      <c r="H195" s="45">
        <f>SUMIF(D196:D200,"DA",H196:H200)</f>
        <v>0</v>
      </c>
    </row>
    <row r="196" spans="1:8" x14ac:dyDescent="0.25">
      <c r="A196" s="309"/>
      <c r="B196" s="318"/>
      <c r="C196" s="28"/>
      <c r="D196" s="61"/>
      <c r="E196" s="61"/>
      <c r="F196" s="21"/>
      <c r="G196" s="21"/>
      <c r="H196" s="39">
        <f>(0.8*E196)</f>
        <v>0</v>
      </c>
    </row>
    <row r="197" spans="1:8" x14ac:dyDescent="0.25">
      <c r="A197" s="309"/>
      <c r="B197" s="318"/>
      <c r="C197" s="28"/>
      <c r="D197" s="61"/>
      <c r="E197" s="61"/>
      <c r="F197" s="21"/>
      <c r="G197" s="21"/>
      <c r="H197" s="39">
        <f>(0.8*E197)</f>
        <v>0</v>
      </c>
    </row>
    <row r="198" spans="1:8" x14ac:dyDescent="0.25">
      <c r="A198" s="309"/>
      <c r="B198" s="318"/>
      <c r="C198" s="28"/>
      <c r="D198" s="61"/>
      <c r="E198" s="61"/>
      <c r="F198" s="21"/>
      <c r="G198" s="21"/>
      <c r="H198" s="39">
        <f>(0.8*E198)</f>
        <v>0</v>
      </c>
    </row>
    <row r="199" spans="1:8" x14ac:dyDescent="0.25">
      <c r="A199" s="309"/>
      <c r="B199" s="318"/>
      <c r="C199" s="28"/>
      <c r="D199" s="61"/>
      <c r="E199" s="61"/>
      <c r="F199" s="21"/>
      <c r="G199" s="21"/>
      <c r="H199" s="39">
        <f>(0.8*E199)</f>
        <v>0</v>
      </c>
    </row>
    <row r="200" spans="1:8" ht="15.75" thickBot="1" x14ac:dyDescent="0.3">
      <c r="A200" s="309"/>
      <c r="B200" s="318"/>
      <c r="C200" s="28"/>
      <c r="D200" s="61"/>
      <c r="E200" s="61"/>
      <c r="F200" s="21"/>
      <c r="G200" s="21"/>
      <c r="H200" s="39">
        <f>(0.8*E200)</f>
        <v>0</v>
      </c>
    </row>
    <row r="201" spans="1:8" x14ac:dyDescent="0.25">
      <c r="A201" s="309"/>
      <c r="B201" s="318"/>
      <c r="C201" s="21" t="s">
        <v>165</v>
      </c>
      <c r="D201" s="36"/>
      <c r="E201" s="21"/>
      <c r="F201" s="21"/>
      <c r="G201" s="42">
        <f>COUNTIF(D203:D211,"nu")</f>
        <v>0</v>
      </c>
      <c r="H201" s="43">
        <f>SUMIF(D203:D211,"NU",H203:H211)</f>
        <v>0</v>
      </c>
    </row>
    <row r="202" spans="1:8" ht="15.75" thickBot="1" x14ac:dyDescent="0.3">
      <c r="A202" s="309"/>
      <c r="B202" s="318"/>
      <c r="C202" s="21" t="s">
        <v>166</v>
      </c>
      <c r="D202" s="36" t="s">
        <v>148</v>
      </c>
      <c r="E202" s="21" t="s">
        <v>9</v>
      </c>
      <c r="F202" s="21" t="s">
        <v>10</v>
      </c>
      <c r="G202" s="44">
        <f>COUNTIF(D203:D211,"da")</f>
        <v>0</v>
      </c>
      <c r="H202" s="45">
        <f>SUMIF(D203:D211,"DA",H203:H211)</f>
        <v>0</v>
      </c>
    </row>
    <row r="203" spans="1:8" x14ac:dyDescent="0.25">
      <c r="A203" s="309"/>
      <c r="B203" s="318"/>
      <c r="C203" s="28"/>
      <c r="D203" s="61"/>
      <c r="E203" s="61"/>
      <c r="F203" s="61"/>
      <c r="G203" s="21"/>
      <c r="H203" s="39">
        <f t="shared" ref="H203:H211" si="12">IF(F203=0,0,(0.8*E203)/(F203))</f>
        <v>0</v>
      </c>
    </row>
    <row r="204" spans="1:8" x14ac:dyDescent="0.25">
      <c r="A204" s="309"/>
      <c r="B204" s="318"/>
      <c r="C204" s="28"/>
      <c r="D204" s="61"/>
      <c r="E204" s="61"/>
      <c r="F204" s="61"/>
      <c r="G204" s="21"/>
      <c r="H204" s="39">
        <f t="shared" si="12"/>
        <v>0</v>
      </c>
    </row>
    <row r="205" spans="1:8" x14ac:dyDescent="0.25">
      <c r="A205" s="309"/>
      <c r="B205" s="318"/>
      <c r="C205" s="28"/>
      <c r="D205" s="61"/>
      <c r="E205" s="61"/>
      <c r="F205" s="61"/>
      <c r="G205" s="21"/>
      <c r="H205" s="39">
        <f>IF(F205=0,0,(0.8*E205)/(F205))</f>
        <v>0</v>
      </c>
    </row>
    <row r="206" spans="1:8" x14ac:dyDescent="0.25">
      <c r="A206" s="309"/>
      <c r="B206" s="318"/>
      <c r="C206" s="28"/>
      <c r="D206" s="61"/>
      <c r="E206" s="61"/>
      <c r="F206" s="61"/>
      <c r="G206" s="21"/>
      <c r="H206" s="39">
        <f t="shared" ref="H206:H207" si="13">IF(F206=0,0,(0.8*E206)/(F206))</f>
        <v>0</v>
      </c>
    </row>
    <row r="207" spans="1:8" x14ac:dyDescent="0.25">
      <c r="A207" s="309"/>
      <c r="B207" s="318"/>
      <c r="C207" s="28"/>
      <c r="D207" s="61"/>
      <c r="E207" s="61"/>
      <c r="F207" s="61"/>
      <c r="G207" s="21"/>
      <c r="H207" s="39">
        <f t="shared" si="13"/>
        <v>0</v>
      </c>
    </row>
    <row r="208" spans="1:8" x14ac:dyDescent="0.25">
      <c r="A208" s="309"/>
      <c r="B208" s="318"/>
      <c r="C208" s="28"/>
      <c r="D208" s="61"/>
      <c r="E208" s="61"/>
      <c r="F208" s="61"/>
      <c r="G208" s="21"/>
      <c r="H208" s="39">
        <f t="shared" si="12"/>
        <v>0</v>
      </c>
    </row>
    <row r="209" spans="1:8" x14ac:dyDescent="0.25">
      <c r="A209" s="309"/>
      <c r="B209" s="318"/>
      <c r="C209" s="28"/>
      <c r="D209" s="61"/>
      <c r="E209" s="61"/>
      <c r="F209" s="61"/>
      <c r="G209" s="21"/>
      <c r="H209" s="39">
        <f t="shared" si="12"/>
        <v>0</v>
      </c>
    </row>
    <row r="210" spans="1:8" x14ac:dyDescent="0.25">
      <c r="A210" s="309"/>
      <c r="B210" s="318"/>
      <c r="C210" s="28"/>
      <c r="D210" s="61"/>
      <c r="E210" s="61"/>
      <c r="F210" s="61"/>
      <c r="G210" s="21"/>
      <c r="H210" s="39">
        <f t="shared" si="12"/>
        <v>0</v>
      </c>
    </row>
    <row r="211" spans="1:8" ht="15.75" thickBot="1" x14ac:dyDescent="0.3">
      <c r="A211" s="309"/>
      <c r="B211" s="318"/>
      <c r="C211" s="28"/>
      <c r="D211" s="61"/>
      <c r="E211" s="61"/>
      <c r="F211" s="61"/>
      <c r="G211" s="21"/>
      <c r="H211" s="39">
        <f t="shared" si="12"/>
        <v>0</v>
      </c>
    </row>
    <row r="212" spans="1:8" x14ac:dyDescent="0.25">
      <c r="A212" s="309"/>
      <c r="B212" s="318"/>
      <c r="C212" s="21" t="s">
        <v>334</v>
      </c>
      <c r="D212" s="36"/>
      <c r="E212" s="21"/>
      <c r="F212" s="21"/>
      <c r="G212" s="42">
        <f>COUNTIF(D214:D221,"nu")</f>
        <v>0</v>
      </c>
      <c r="H212" s="43">
        <f>SUMIF(D214:D221,"NU",H214:H221)</f>
        <v>0</v>
      </c>
    </row>
    <row r="213" spans="1:8" ht="15.75" thickBot="1" x14ac:dyDescent="0.3">
      <c r="A213" s="309"/>
      <c r="B213" s="318"/>
      <c r="C213" s="21" t="s">
        <v>335</v>
      </c>
      <c r="D213" s="36" t="s">
        <v>148</v>
      </c>
      <c r="E213" s="21" t="s">
        <v>64</v>
      </c>
      <c r="F213" s="21"/>
      <c r="G213" s="44">
        <f>COUNTIF(D214:D221,"da")</f>
        <v>0</v>
      </c>
      <c r="H213" s="45">
        <f>SUMIF(D214:D221,"DA",H214:H221)</f>
        <v>0</v>
      </c>
    </row>
    <row r="214" spans="1:8" x14ac:dyDescent="0.25">
      <c r="A214" s="309"/>
      <c r="B214" s="318"/>
      <c r="C214" s="28"/>
      <c r="D214" s="61"/>
      <c r="E214" s="61"/>
      <c r="F214" s="21"/>
      <c r="G214" s="21"/>
      <c r="H214" s="39">
        <f t="shared" ref="H214:H221" si="14">E214*25/100</f>
        <v>0</v>
      </c>
    </row>
    <row r="215" spans="1:8" x14ac:dyDescent="0.25">
      <c r="A215" s="309"/>
      <c r="B215" s="319"/>
      <c r="C215" s="46"/>
      <c r="D215" s="63"/>
      <c r="E215" s="63"/>
      <c r="F215" s="40"/>
      <c r="G215" s="40"/>
      <c r="H215" s="39">
        <f t="shared" si="14"/>
        <v>0</v>
      </c>
    </row>
    <row r="216" spans="1:8" x14ac:dyDescent="0.25">
      <c r="A216" s="309"/>
      <c r="B216" s="319"/>
      <c r="C216" s="46"/>
      <c r="D216" s="63"/>
      <c r="E216" s="63"/>
      <c r="F216" s="40"/>
      <c r="G216" s="40"/>
      <c r="H216" s="39">
        <f t="shared" si="14"/>
        <v>0</v>
      </c>
    </row>
    <row r="217" spans="1:8" x14ac:dyDescent="0.25">
      <c r="A217" s="309"/>
      <c r="B217" s="319"/>
      <c r="C217" s="46"/>
      <c r="D217" s="63"/>
      <c r="E217" s="63"/>
      <c r="F217" s="40"/>
      <c r="G217" s="40"/>
      <c r="H217" s="39">
        <f t="shared" si="14"/>
        <v>0</v>
      </c>
    </row>
    <row r="218" spans="1:8" x14ac:dyDescent="0.25">
      <c r="A218" s="309"/>
      <c r="B218" s="319"/>
      <c r="C218" s="46"/>
      <c r="D218" s="63"/>
      <c r="E218" s="63"/>
      <c r="F218" s="40"/>
      <c r="G218" s="40"/>
      <c r="H218" s="39">
        <f t="shared" si="14"/>
        <v>0</v>
      </c>
    </row>
    <row r="219" spans="1:8" x14ac:dyDescent="0.25">
      <c r="A219" s="309"/>
      <c r="B219" s="319"/>
      <c r="C219" s="46"/>
      <c r="D219" s="63"/>
      <c r="E219" s="63"/>
      <c r="F219" s="40"/>
      <c r="G219" s="40"/>
      <c r="H219" s="39">
        <f t="shared" si="14"/>
        <v>0</v>
      </c>
    </row>
    <row r="220" spans="1:8" x14ac:dyDescent="0.25">
      <c r="A220" s="309"/>
      <c r="B220" s="319"/>
      <c r="C220" s="46"/>
      <c r="D220" s="63"/>
      <c r="E220" s="63"/>
      <c r="F220" s="40"/>
      <c r="G220" s="40"/>
      <c r="H220" s="39">
        <f t="shared" si="14"/>
        <v>0</v>
      </c>
    </row>
    <row r="221" spans="1:8" ht="15.75" thickBot="1" x14ac:dyDescent="0.3">
      <c r="A221" s="310"/>
      <c r="B221" s="319"/>
      <c r="C221" s="46"/>
      <c r="D221" s="63"/>
      <c r="E221" s="63"/>
      <c r="F221" s="40"/>
      <c r="G221" s="40"/>
      <c r="H221" s="39">
        <f t="shared" si="14"/>
        <v>0</v>
      </c>
    </row>
    <row r="222" spans="1:8" ht="15.75" thickBot="1" x14ac:dyDescent="0.3">
      <c r="A222" s="308" t="s">
        <v>32</v>
      </c>
      <c r="B222" s="22" t="s">
        <v>34</v>
      </c>
      <c r="C222" s="23"/>
      <c r="D222" s="23"/>
      <c r="E222" s="23"/>
      <c r="F222" s="23"/>
      <c r="G222" s="23">
        <f>G223+G231+G224+G232</f>
        <v>0</v>
      </c>
      <c r="H222" s="58">
        <f>H223+H231+H243</f>
        <v>0</v>
      </c>
    </row>
    <row r="223" spans="1:8" x14ac:dyDescent="0.25">
      <c r="A223" s="309"/>
      <c r="B223" s="317"/>
      <c r="C223" s="21" t="s">
        <v>175</v>
      </c>
      <c r="D223" s="36"/>
      <c r="E223" s="20"/>
      <c r="F223" s="20"/>
      <c r="G223" s="42">
        <f>COUNTIF(D225:D230,"nu")</f>
        <v>0</v>
      </c>
      <c r="H223" s="43">
        <f>SUMIF(D225:D230,"NU",H225:H230)</f>
        <v>0</v>
      </c>
    </row>
    <row r="224" spans="1:8" ht="15.75" thickBot="1" x14ac:dyDescent="0.3">
      <c r="A224" s="309"/>
      <c r="B224" s="317"/>
      <c r="C224" s="21" t="s">
        <v>176</v>
      </c>
      <c r="D224" s="36" t="s">
        <v>148</v>
      </c>
      <c r="E224" s="20" t="s">
        <v>9</v>
      </c>
      <c r="F224" s="20"/>
      <c r="G224" s="44">
        <f>COUNTIF(D225:D230,"da")</f>
        <v>0</v>
      </c>
      <c r="H224" s="45">
        <f>SUMIF(D225:D230,"DA",H225:H230)</f>
        <v>0</v>
      </c>
    </row>
    <row r="225" spans="1:8" x14ac:dyDescent="0.25">
      <c r="A225" s="309"/>
      <c r="B225" s="318"/>
      <c r="C225" s="28"/>
      <c r="D225" s="61"/>
      <c r="E225" s="61"/>
      <c r="F225" s="21"/>
      <c r="G225" s="21"/>
      <c r="H225" s="39">
        <f>(0.4*E225)</f>
        <v>0</v>
      </c>
    </row>
    <row r="226" spans="1:8" x14ac:dyDescent="0.25">
      <c r="A226" s="309"/>
      <c r="B226" s="318"/>
      <c r="C226" s="28"/>
      <c r="D226" s="61"/>
      <c r="E226" s="61"/>
      <c r="F226" s="21"/>
      <c r="G226" s="21"/>
      <c r="H226" s="39">
        <f>(0.4*E226)</f>
        <v>0</v>
      </c>
    </row>
    <row r="227" spans="1:8" x14ac:dyDescent="0.25">
      <c r="A227" s="309"/>
      <c r="B227" s="318"/>
      <c r="C227" s="28"/>
      <c r="D227" s="61"/>
      <c r="E227" s="61"/>
      <c r="F227" s="21"/>
      <c r="G227" s="21"/>
      <c r="H227" s="39">
        <f t="shared" ref="H227:H228" si="15">(0.4*E227)</f>
        <v>0</v>
      </c>
    </row>
    <row r="228" spans="1:8" x14ac:dyDescent="0.25">
      <c r="A228" s="309"/>
      <c r="B228" s="318"/>
      <c r="C228" s="28"/>
      <c r="D228" s="61"/>
      <c r="E228" s="61"/>
      <c r="F228" s="21"/>
      <c r="G228" s="21"/>
      <c r="H228" s="39">
        <f t="shared" si="15"/>
        <v>0</v>
      </c>
    </row>
    <row r="229" spans="1:8" x14ac:dyDescent="0.25">
      <c r="A229" s="309"/>
      <c r="B229" s="318"/>
      <c r="C229" s="28"/>
      <c r="D229" s="61"/>
      <c r="E229" s="61"/>
      <c r="F229" s="21"/>
      <c r="G229" s="21"/>
      <c r="H229" s="39">
        <f>(0.4*E229)</f>
        <v>0</v>
      </c>
    </row>
    <row r="230" spans="1:8" ht="15.75" thickBot="1" x14ac:dyDescent="0.3">
      <c r="A230" s="309"/>
      <c r="B230" s="318"/>
      <c r="C230" s="28"/>
      <c r="D230" s="61"/>
      <c r="E230" s="61"/>
      <c r="F230" s="21"/>
      <c r="G230" s="21"/>
      <c r="H230" s="39">
        <f>(0.4*E230)</f>
        <v>0</v>
      </c>
    </row>
    <row r="231" spans="1:8" x14ac:dyDescent="0.25">
      <c r="A231" s="309"/>
      <c r="B231" s="318"/>
      <c r="C231" s="21" t="s">
        <v>177</v>
      </c>
      <c r="D231" s="36"/>
      <c r="E231" s="21"/>
      <c r="F231" s="21"/>
      <c r="G231" s="42">
        <f>COUNTIF(D233:D242,"nu")</f>
        <v>0</v>
      </c>
      <c r="H231" s="43">
        <f>SUMIF(D233:D242,"NU",H233:H242)</f>
        <v>0</v>
      </c>
    </row>
    <row r="232" spans="1:8" ht="15.75" thickBot="1" x14ac:dyDescent="0.3">
      <c r="A232" s="309"/>
      <c r="B232" s="318"/>
      <c r="C232" s="21" t="s">
        <v>178</v>
      </c>
      <c r="D232" s="36" t="s">
        <v>148</v>
      </c>
      <c r="E232" s="21" t="s">
        <v>9</v>
      </c>
      <c r="F232" s="21" t="s">
        <v>10</v>
      </c>
      <c r="G232" s="44">
        <f>COUNTIF(D233:D242,"da")</f>
        <v>0</v>
      </c>
      <c r="H232" s="45">
        <f>SUMIF(D233:D242,"DA",H233:H242)</f>
        <v>0</v>
      </c>
    </row>
    <row r="233" spans="1:8" x14ac:dyDescent="0.25">
      <c r="A233" s="309"/>
      <c r="B233" s="318"/>
      <c r="C233" s="28"/>
      <c r="D233" s="61"/>
      <c r="E233" s="61"/>
      <c r="F233" s="61"/>
      <c r="G233" s="21"/>
      <c r="H233" s="39">
        <f t="shared" ref="H233:H242" si="16">IF(F233=0,0,(0.4*E233)/(F233))</f>
        <v>0</v>
      </c>
    </row>
    <row r="234" spans="1:8" x14ac:dyDescent="0.25">
      <c r="A234" s="309"/>
      <c r="B234" s="318"/>
      <c r="C234" s="28"/>
      <c r="D234" s="61"/>
      <c r="E234" s="61"/>
      <c r="F234" s="61"/>
      <c r="G234" s="21"/>
      <c r="H234" s="39">
        <f t="shared" si="16"/>
        <v>0</v>
      </c>
    </row>
    <row r="235" spans="1:8" x14ac:dyDescent="0.25">
      <c r="A235" s="309"/>
      <c r="B235" s="318"/>
      <c r="C235" s="28"/>
      <c r="D235" s="61"/>
      <c r="E235" s="61"/>
      <c r="F235" s="61"/>
      <c r="G235" s="21"/>
      <c r="H235" s="39">
        <f t="shared" si="16"/>
        <v>0</v>
      </c>
    </row>
    <row r="236" spans="1:8" x14ac:dyDescent="0.25">
      <c r="A236" s="309"/>
      <c r="B236" s="318"/>
      <c r="C236" s="28"/>
      <c r="D236" s="61"/>
      <c r="E236" s="61"/>
      <c r="F236" s="61"/>
      <c r="G236" s="21"/>
      <c r="H236" s="39">
        <f t="shared" si="16"/>
        <v>0</v>
      </c>
    </row>
    <row r="237" spans="1:8" x14ac:dyDescent="0.25">
      <c r="A237" s="309"/>
      <c r="B237" s="318"/>
      <c r="C237" s="28"/>
      <c r="D237" s="61"/>
      <c r="E237" s="61"/>
      <c r="F237" s="61"/>
      <c r="G237" s="21"/>
      <c r="H237" s="39">
        <f t="shared" si="16"/>
        <v>0</v>
      </c>
    </row>
    <row r="238" spans="1:8" x14ac:dyDescent="0.25">
      <c r="A238" s="309"/>
      <c r="B238" s="318"/>
      <c r="C238" s="28"/>
      <c r="D238" s="61"/>
      <c r="E238" s="61"/>
      <c r="F238" s="61"/>
      <c r="G238" s="21"/>
      <c r="H238" s="39">
        <f t="shared" si="16"/>
        <v>0</v>
      </c>
    </row>
    <row r="239" spans="1:8" x14ac:dyDescent="0.25">
      <c r="A239" s="309"/>
      <c r="B239" s="318"/>
      <c r="C239" s="28"/>
      <c r="D239" s="61"/>
      <c r="E239" s="61"/>
      <c r="F239" s="61"/>
      <c r="G239" s="21"/>
      <c r="H239" s="39">
        <f t="shared" si="16"/>
        <v>0</v>
      </c>
    </row>
    <row r="240" spans="1:8" x14ac:dyDescent="0.25">
      <c r="A240" s="309"/>
      <c r="B240" s="318"/>
      <c r="C240" s="28"/>
      <c r="D240" s="61"/>
      <c r="E240" s="61"/>
      <c r="F240" s="61"/>
      <c r="G240" s="21"/>
      <c r="H240" s="39">
        <f t="shared" si="16"/>
        <v>0</v>
      </c>
    </row>
    <row r="241" spans="1:8" x14ac:dyDescent="0.25">
      <c r="A241" s="309"/>
      <c r="B241" s="318"/>
      <c r="C241" s="28"/>
      <c r="D241" s="61"/>
      <c r="E241" s="61"/>
      <c r="F241" s="61"/>
      <c r="G241" s="21"/>
      <c r="H241" s="39">
        <f t="shared" si="16"/>
        <v>0</v>
      </c>
    </row>
    <row r="242" spans="1:8" ht="15.75" thickBot="1" x14ac:dyDescent="0.3">
      <c r="A242" s="309"/>
      <c r="B242" s="318"/>
      <c r="C242" s="28"/>
      <c r="D242" s="61"/>
      <c r="E242" s="61"/>
      <c r="F242" s="61"/>
      <c r="G242" s="21"/>
      <c r="H242" s="39">
        <f t="shared" si="16"/>
        <v>0</v>
      </c>
    </row>
    <row r="243" spans="1:8" x14ac:dyDescent="0.25">
      <c r="A243" s="309"/>
      <c r="B243" s="318"/>
      <c r="C243" s="21" t="s">
        <v>334</v>
      </c>
      <c r="D243" s="36"/>
      <c r="E243" s="21"/>
      <c r="F243" s="21"/>
      <c r="G243" s="42">
        <f>COUNTIF(D245:D252,"nu")</f>
        <v>0</v>
      </c>
      <c r="H243" s="43">
        <f>SUMIF(D245:D252,"NU",H245:H252)</f>
        <v>0</v>
      </c>
    </row>
    <row r="244" spans="1:8" ht="15.75" thickBot="1" x14ac:dyDescent="0.3">
      <c r="A244" s="309"/>
      <c r="B244" s="318"/>
      <c r="C244" s="21" t="s">
        <v>335</v>
      </c>
      <c r="D244" s="36" t="s">
        <v>148</v>
      </c>
      <c r="E244" s="21" t="s">
        <v>64</v>
      </c>
      <c r="F244" s="21"/>
      <c r="G244" s="44">
        <f>COUNTIF(D245:D252,"da")</f>
        <v>0</v>
      </c>
      <c r="H244" s="45">
        <f>SUMIF(D245:D252,"DA",H245:H252)</f>
        <v>0</v>
      </c>
    </row>
    <row r="245" spans="1:8" x14ac:dyDescent="0.25">
      <c r="A245" s="309"/>
      <c r="B245" s="318"/>
      <c r="C245" s="28"/>
      <c r="D245" s="61"/>
      <c r="E245" s="61"/>
      <c r="F245" s="21"/>
      <c r="G245" s="21"/>
      <c r="H245" s="39">
        <f>E245*25/100</f>
        <v>0</v>
      </c>
    </row>
    <row r="246" spans="1:8" x14ac:dyDescent="0.25">
      <c r="A246" s="309"/>
      <c r="B246" s="319"/>
      <c r="C246" s="46"/>
      <c r="D246" s="63"/>
      <c r="E246" s="63"/>
      <c r="F246" s="40"/>
      <c r="G246" s="40"/>
      <c r="H246" s="39">
        <f t="shared" ref="H246:H251" si="17">E246*25/100</f>
        <v>0</v>
      </c>
    </row>
    <row r="247" spans="1:8" x14ac:dyDescent="0.25">
      <c r="A247" s="309"/>
      <c r="B247" s="319"/>
      <c r="C247" s="46"/>
      <c r="D247" s="63"/>
      <c r="E247" s="63"/>
      <c r="F247" s="40"/>
      <c r="G247" s="40"/>
      <c r="H247" s="39">
        <f t="shared" si="17"/>
        <v>0</v>
      </c>
    </row>
    <row r="248" spans="1:8" x14ac:dyDescent="0.25">
      <c r="A248" s="309"/>
      <c r="B248" s="319"/>
      <c r="C248" s="46"/>
      <c r="D248" s="63"/>
      <c r="E248" s="63"/>
      <c r="F248" s="40"/>
      <c r="G248" s="40"/>
      <c r="H248" s="39">
        <f t="shared" si="17"/>
        <v>0</v>
      </c>
    </row>
    <row r="249" spans="1:8" x14ac:dyDescent="0.25">
      <c r="A249" s="309"/>
      <c r="B249" s="319"/>
      <c r="C249" s="46"/>
      <c r="D249" s="63"/>
      <c r="E249" s="63"/>
      <c r="F249" s="40"/>
      <c r="G249" s="40"/>
      <c r="H249" s="39">
        <f t="shared" si="17"/>
        <v>0</v>
      </c>
    </row>
    <row r="250" spans="1:8" x14ac:dyDescent="0.25">
      <c r="A250" s="309"/>
      <c r="B250" s="319"/>
      <c r="C250" s="46"/>
      <c r="D250" s="63"/>
      <c r="E250" s="63"/>
      <c r="F250" s="40"/>
      <c r="G250" s="40"/>
      <c r="H250" s="39">
        <f t="shared" si="17"/>
        <v>0</v>
      </c>
    </row>
    <row r="251" spans="1:8" x14ac:dyDescent="0.25">
      <c r="A251" s="309"/>
      <c r="B251" s="319"/>
      <c r="C251" s="46"/>
      <c r="D251" s="63"/>
      <c r="E251" s="63"/>
      <c r="F251" s="40"/>
      <c r="G251" s="40"/>
      <c r="H251" s="39">
        <f t="shared" si="17"/>
        <v>0</v>
      </c>
    </row>
    <row r="252" spans="1:8" ht="15.75" thickBot="1" x14ac:dyDescent="0.3">
      <c r="A252" s="326"/>
      <c r="B252" s="319"/>
      <c r="C252" s="46"/>
      <c r="D252" s="63"/>
      <c r="E252" s="63"/>
      <c r="F252" s="40"/>
      <c r="G252" s="40"/>
      <c r="H252" s="39">
        <f>E252*25/100</f>
        <v>0</v>
      </c>
    </row>
    <row r="253" spans="1:8" ht="32.25" customHeight="1" thickBot="1" x14ac:dyDescent="0.3">
      <c r="A253" s="305" t="s">
        <v>270</v>
      </c>
      <c r="B253" s="306"/>
      <c r="C253" s="306"/>
      <c r="D253" s="306"/>
      <c r="E253" s="307"/>
      <c r="F253" s="47"/>
      <c r="G253" s="47"/>
      <c r="H253" s="132">
        <f>IF(G8&lt;=10,H193+H222,(H193+H222)/($G$8-5)*5)</f>
        <v>0</v>
      </c>
    </row>
    <row r="254" spans="1:8" ht="15.75" thickBot="1" x14ac:dyDescent="0.3">
      <c r="A254" s="325" t="s">
        <v>35</v>
      </c>
      <c r="B254" s="22" t="s">
        <v>36</v>
      </c>
      <c r="C254" s="23"/>
      <c r="D254" s="23"/>
      <c r="E254" s="23"/>
      <c r="F254" s="23"/>
      <c r="G254" s="81">
        <f>G255+G259</f>
        <v>0</v>
      </c>
      <c r="H254" s="134">
        <f>H255+H259</f>
        <v>0</v>
      </c>
    </row>
    <row r="255" spans="1:8" ht="15.75" thickBot="1" x14ac:dyDescent="0.3">
      <c r="A255" s="309"/>
      <c r="B255" s="322" t="s">
        <v>182</v>
      </c>
      <c r="C255" s="9" t="s">
        <v>37</v>
      </c>
      <c r="D255" s="20"/>
      <c r="E255" s="20"/>
      <c r="F255" s="60"/>
      <c r="G255" s="80">
        <f>G256+G257</f>
        <v>0</v>
      </c>
      <c r="H255" s="37">
        <f>H256+H257+H258</f>
        <v>0</v>
      </c>
    </row>
    <row r="256" spans="1:8" x14ac:dyDescent="0.25">
      <c r="A256" s="309"/>
      <c r="B256" s="323"/>
      <c r="C256" s="21" t="s">
        <v>164</v>
      </c>
      <c r="D256" s="21"/>
      <c r="E256" s="21"/>
      <c r="F256" s="21"/>
      <c r="G256" s="59">
        <f>G195</f>
        <v>0</v>
      </c>
      <c r="H256" s="59">
        <f>H195</f>
        <v>0</v>
      </c>
    </row>
    <row r="257" spans="1:8" x14ac:dyDescent="0.25">
      <c r="A257" s="309"/>
      <c r="B257" s="323"/>
      <c r="C257" s="21" t="s">
        <v>166</v>
      </c>
      <c r="D257" s="21"/>
      <c r="E257" s="21"/>
      <c r="F257" s="21"/>
      <c r="G257" s="50">
        <f>G202</f>
        <v>0</v>
      </c>
      <c r="H257" s="50">
        <f>H202</f>
        <v>0</v>
      </c>
    </row>
    <row r="258" spans="1:8" ht="15.75" thickBot="1" x14ac:dyDescent="0.3">
      <c r="A258" s="309"/>
      <c r="B258" s="323"/>
      <c r="C258" s="21" t="s">
        <v>335</v>
      </c>
      <c r="D258" s="21"/>
      <c r="E258" s="21"/>
      <c r="F258" s="21"/>
      <c r="G258" s="32">
        <f>G213</f>
        <v>0</v>
      </c>
      <c r="H258" s="32">
        <f>H213</f>
        <v>0</v>
      </c>
    </row>
    <row r="259" spans="1:8" ht="15.75" thickBot="1" x14ac:dyDescent="0.3">
      <c r="A259" s="309"/>
      <c r="B259" s="323" t="s">
        <v>183</v>
      </c>
      <c r="C259" s="24" t="s">
        <v>179</v>
      </c>
      <c r="D259" s="21"/>
      <c r="E259" s="21"/>
      <c r="F259" s="21"/>
      <c r="G259" s="78">
        <f>G260+G261</f>
        <v>0</v>
      </c>
      <c r="H259" s="37">
        <f>H260+H261+H262</f>
        <v>0</v>
      </c>
    </row>
    <row r="260" spans="1:8" x14ac:dyDescent="0.25">
      <c r="A260" s="309"/>
      <c r="B260" s="323"/>
      <c r="C260" s="21" t="s">
        <v>176</v>
      </c>
      <c r="D260" s="21"/>
      <c r="E260" s="21"/>
      <c r="F260" s="21"/>
      <c r="G260" s="32">
        <f>G224</f>
        <v>0</v>
      </c>
      <c r="H260" s="32">
        <f>H224</f>
        <v>0</v>
      </c>
    </row>
    <row r="261" spans="1:8" x14ac:dyDescent="0.25">
      <c r="A261" s="309"/>
      <c r="B261" s="323"/>
      <c r="C261" s="21" t="s">
        <v>178</v>
      </c>
      <c r="D261" s="21"/>
      <c r="E261" s="21"/>
      <c r="F261" s="21"/>
      <c r="G261" s="50">
        <f>G232</f>
        <v>0</v>
      </c>
      <c r="H261" s="50">
        <f>H232</f>
        <v>0</v>
      </c>
    </row>
    <row r="262" spans="1:8" ht="15.75" thickBot="1" x14ac:dyDescent="0.3">
      <c r="A262" s="326"/>
      <c r="B262" s="324"/>
      <c r="C262" s="51" t="s">
        <v>335</v>
      </c>
      <c r="D262" s="51"/>
      <c r="E262" s="51"/>
      <c r="F262" s="51"/>
      <c r="G262" s="52">
        <f>G244</f>
        <v>0</v>
      </c>
      <c r="H262" s="52">
        <f>H244</f>
        <v>0</v>
      </c>
    </row>
    <row r="264" spans="1:8" x14ac:dyDescent="0.25">
      <c r="B264" s="184"/>
    </row>
  </sheetData>
  <sheetProtection algorithmName="SHA-512" hashValue="w+MjGvhvXQ2u9mWcMKrQgKiN3ZJjbgKxilhg1uCj4NAqJvSVYyqGiiPT4Iih6VKgLgiIN36jmYrhdxaVvYqp4w==" saltValue="+rK32ol9fzTnDcOtoZ3okA==" spinCount="100000" sheet="1" objects="1" scenarios="1" formatCells="0" formatColumns="0" formatRows="0" insertRows="0"/>
  <mergeCells count="28">
    <mergeCell ref="A1:H1"/>
    <mergeCell ref="A7:H7"/>
    <mergeCell ref="A3:H3"/>
    <mergeCell ref="A6:H6"/>
    <mergeCell ref="A4:H4"/>
    <mergeCell ref="A253:E253"/>
    <mergeCell ref="A10:B10"/>
    <mergeCell ref="B255:B258"/>
    <mergeCell ref="B259:B262"/>
    <mergeCell ref="A254:A262"/>
    <mergeCell ref="A222:A252"/>
    <mergeCell ref="B223:B252"/>
    <mergeCell ref="A115:A167"/>
    <mergeCell ref="B116:B148"/>
    <mergeCell ref="B179:B182"/>
    <mergeCell ref="B170:B178"/>
    <mergeCell ref="B183:B191"/>
    <mergeCell ref="A193:A221"/>
    <mergeCell ref="B194:B221"/>
    <mergeCell ref="B149:B167"/>
    <mergeCell ref="A169:A191"/>
    <mergeCell ref="C12:F12"/>
    <mergeCell ref="A168:E168"/>
    <mergeCell ref="A14:A92"/>
    <mergeCell ref="B71:B92"/>
    <mergeCell ref="B15:B70"/>
    <mergeCell ref="A93:A114"/>
    <mergeCell ref="B94:B114"/>
  </mergeCells>
  <phoneticPr fontId="2" type="noConversion"/>
  <pageMargins left="0.31496062992125984" right="0.31496062992125984" top="0.35433070866141736" bottom="0.35433070866141736" header="0.31496062992125984" footer="0.31496062992125984"/>
  <pageSetup orientation="landscape" r:id="rId1"/>
  <drawing r:id="rId2"/>
  <legacyDrawing r:id="rId3"/>
  <oleObjects>
    <mc:AlternateContent xmlns:mc="http://schemas.openxmlformats.org/markup-compatibility/2006">
      <mc:Choice Requires="x14">
        <oleObject progId="Equation.3" shapeId="1025" r:id="rId4">
          <objectPr defaultSize="0" autoPict="0" r:id="rId5">
            <anchor moveWithCells="1" sizeWithCells="1">
              <from>
                <xdr:col>3</xdr:col>
                <xdr:colOff>0</xdr:colOff>
                <xdr:row>262</xdr:row>
                <xdr:rowOff>0</xdr:rowOff>
              </from>
              <to>
                <xdr:col>3</xdr:col>
                <xdr:colOff>0</xdr:colOff>
                <xdr:row>262</xdr:row>
                <xdr:rowOff>0</xdr:rowOff>
              </to>
            </anchor>
          </objectPr>
        </oleObject>
      </mc:Choice>
      <mc:Fallback>
        <oleObject progId="Equation.3" shapeId="1025" r:id="rId4"/>
      </mc:Fallback>
    </mc:AlternateContent>
    <mc:AlternateContent xmlns:mc="http://schemas.openxmlformats.org/markup-compatibility/2006">
      <mc:Choice Requires="x14">
        <oleObject progId="Equation.3" shapeId="1026" r:id="rId6">
          <objectPr defaultSize="0" autoPict="0" r:id="rId7">
            <anchor moveWithCells="1" sizeWithCells="1">
              <from>
                <xdr:col>3</xdr:col>
                <xdr:colOff>0</xdr:colOff>
                <xdr:row>262</xdr:row>
                <xdr:rowOff>0</xdr:rowOff>
              </from>
              <to>
                <xdr:col>3</xdr:col>
                <xdr:colOff>0</xdr:colOff>
                <xdr:row>262</xdr:row>
                <xdr:rowOff>0</xdr:rowOff>
              </to>
            </anchor>
          </objectPr>
        </oleObject>
      </mc:Choice>
      <mc:Fallback>
        <oleObject progId="Equation.3" shapeId="1026" r:id="rId6"/>
      </mc:Fallback>
    </mc:AlternateContent>
    <mc:AlternateContent xmlns:mc="http://schemas.openxmlformats.org/markup-compatibility/2006">
      <mc:Choice Requires="x14">
        <oleObject progId="Equation.3" shapeId="1027" r:id="rId8">
          <objectPr defaultSize="0" autoPict="0" r:id="rId9">
            <anchor moveWithCells="1" sizeWithCells="1">
              <from>
                <xdr:col>3</xdr:col>
                <xdr:colOff>0</xdr:colOff>
                <xdr:row>262</xdr:row>
                <xdr:rowOff>0</xdr:rowOff>
              </from>
              <to>
                <xdr:col>3</xdr:col>
                <xdr:colOff>0</xdr:colOff>
                <xdr:row>262</xdr:row>
                <xdr:rowOff>0</xdr:rowOff>
              </to>
            </anchor>
          </objectPr>
        </oleObject>
      </mc:Choice>
      <mc:Fallback>
        <oleObject progId="Equation.3" shapeId="1027" r:id="rId8"/>
      </mc:Fallback>
    </mc:AlternateContent>
    <mc:AlternateContent xmlns:mc="http://schemas.openxmlformats.org/markup-compatibility/2006">
      <mc:Choice Requires="x14">
        <oleObject progId="Equation.3" shapeId="1029" r:id="rId10">
          <objectPr defaultSize="0" autoPict="0" r:id="rId11">
            <anchor moveWithCells="1" sizeWithCells="1">
              <from>
                <xdr:col>3</xdr:col>
                <xdr:colOff>0</xdr:colOff>
                <xdr:row>262</xdr:row>
                <xdr:rowOff>0</xdr:rowOff>
              </from>
              <to>
                <xdr:col>3</xdr:col>
                <xdr:colOff>0</xdr:colOff>
                <xdr:row>262</xdr:row>
                <xdr:rowOff>0</xdr:rowOff>
              </to>
            </anchor>
          </objectPr>
        </oleObject>
      </mc:Choice>
      <mc:Fallback>
        <oleObject progId="Equation.3" shapeId="1029" r:id="rId10"/>
      </mc:Fallback>
    </mc:AlternateContent>
    <mc:AlternateContent xmlns:mc="http://schemas.openxmlformats.org/markup-compatibility/2006">
      <mc:Choice Requires="x14">
        <oleObject progId="Equation.3" shapeId="1030" r:id="rId12">
          <objectPr defaultSize="0" autoPict="0" r:id="rId13">
            <anchor moveWithCells="1" sizeWithCells="1">
              <from>
                <xdr:col>3</xdr:col>
                <xdr:colOff>0</xdr:colOff>
                <xdr:row>262</xdr:row>
                <xdr:rowOff>0</xdr:rowOff>
              </from>
              <to>
                <xdr:col>3</xdr:col>
                <xdr:colOff>0</xdr:colOff>
                <xdr:row>262</xdr:row>
                <xdr:rowOff>0</xdr:rowOff>
              </to>
            </anchor>
          </objectPr>
        </oleObject>
      </mc:Choice>
      <mc:Fallback>
        <oleObject progId="Equation.3" shapeId="1030" r:id="rId12"/>
      </mc:Fallback>
    </mc:AlternateContent>
    <mc:AlternateContent xmlns:mc="http://schemas.openxmlformats.org/markup-compatibility/2006">
      <mc:Choice Requires="x14">
        <oleObject progId="Equation.3" shapeId="1031" r:id="rId14">
          <objectPr defaultSize="0" autoPict="0" r:id="rId15">
            <anchor moveWithCells="1" sizeWithCells="1">
              <from>
                <xdr:col>3</xdr:col>
                <xdr:colOff>0</xdr:colOff>
                <xdr:row>262</xdr:row>
                <xdr:rowOff>0</xdr:rowOff>
              </from>
              <to>
                <xdr:col>3</xdr:col>
                <xdr:colOff>0</xdr:colOff>
                <xdr:row>262</xdr:row>
                <xdr:rowOff>0</xdr:rowOff>
              </to>
            </anchor>
          </objectPr>
        </oleObject>
      </mc:Choice>
      <mc:Fallback>
        <oleObject progId="Equation.3" shapeId="1031" r:id="rId14"/>
      </mc:Fallback>
    </mc:AlternateContent>
    <mc:AlternateContent xmlns:mc="http://schemas.openxmlformats.org/markup-compatibility/2006">
      <mc:Choice Requires="x14">
        <oleObject progId="Equation.3" shapeId="1032" r:id="rId16">
          <objectPr defaultSize="0" autoPict="0" r:id="rId17">
            <anchor moveWithCells="1" sizeWithCells="1">
              <from>
                <xdr:col>3</xdr:col>
                <xdr:colOff>0</xdr:colOff>
                <xdr:row>262</xdr:row>
                <xdr:rowOff>0</xdr:rowOff>
              </from>
              <to>
                <xdr:col>3</xdr:col>
                <xdr:colOff>0</xdr:colOff>
                <xdr:row>262</xdr:row>
                <xdr:rowOff>0</xdr:rowOff>
              </to>
            </anchor>
          </objectPr>
        </oleObject>
      </mc:Choice>
      <mc:Fallback>
        <oleObject progId="Equation.3" shapeId="1032" r:id="rId16"/>
      </mc:Fallback>
    </mc:AlternateContent>
    <mc:AlternateContent xmlns:mc="http://schemas.openxmlformats.org/markup-compatibility/2006">
      <mc:Choice Requires="x14">
        <oleObject progId="Equation.3" shapeId="1033" r:id="rId18">
          <objectPr defaultSize="0" autoPict="0" r:id="rId19">
            <anchor moveWithCells="1" sizeWithCells="1">
              <from>
                <xdr:col>3</xdr:col>
                <xdr:colOff>0</xdr:colOff>
                <xdr:row>262</xdr:row>
                <xdr:rowOff>0</xdr:rowOff>
              </from>
              <to>
                <xdr:col>3</xdr:col>
                <xdr:colOff>0</xdr:colOff>
                <xdr:row>262</xdr:row>
                <xdr:rowOff>0</xdr:rowOff>
              </to>
            </anchor>
          </objectPr>
        </oleObject>
      </mc:Choice>
      <mc:Fallback>
        <oleObject progId="Equation.3" shapeId="1033" r:id="rId18"/>
      </mc:Fallback>
    </mc:AlternateContent>
    <mc:AlternateContent xmlns:mc="http://schemas.openxmlformats.org/markup-compatibility/2006">
      <mc:Choice Requires="x14">
        <oleObject progId="Equation.3" shapeId="1034" r:id="rId20">
          <objectPr defaultSize="0" autoPict="0" r:id="rId21">
            <anchor moveWithCells="1" sizeWithCells="1">
              <from>
                <xdr:col>3</xdr:col>
                <xdr:colOff>0</xdr:colOff>
                <xdr:row>262</xdr:row>
                <xdr:rowOff>0</xdr:rowOff>
              </from>
              <to>
                <xdr:col>3</xdr:col>
                <xdr:colOff>0</xdr:colOff>
                <xdr:row>262</xdr:row>
                <xdr:rowOff>0</xdr:rowOff>
              </to>
            </anchor>
          </objectPr>
        </oleObject>
      </mc:Choice>
      <mc:Fallback>
        <oleObject progId="Equation.3" shapeId="1034" r:id="rId20"/>
      </mc:Fallback>
    </mc:AlternateContent>
    <mc:AlternateContent xmlns:mc="http://schemas.openxmlformats.org/markup-compatibility/2006">
      <mc:Choice Requires="x14">
        <oleObject progId="Equation.3" shapeId="1035" r:id="rId22">
          <objectPr defaultSize="0" autoPict="0" r:id="rId23">
            <anchor moveWithCells="1" sizeWithCells="1">
              <from>
                <xdr:col>3</xdr:col>
                <xdr:colOff>0</xdr:colOff>
                <xdr:row>262</xdr:row>
                <xdr:rowOff>0</xdr:rowOff>
              </from>
              <to>
                <xdr:col>3</xdr:col>
                <xdr:colOff>0</xdr:colOff>
                <xdr:row>262</xdr:row>
                <xdr:rowOff>0</xdr:rowOff>
              </to>
            </anchor>
          </objectPr>
        </oleObject>
      </mc:Choice>
      <mc:Fallback>
        <oleObject progId="Equation.3" shapeId="1035" r:id="rId22"/>
      </mc:Fallback>
    </mc:AlternateContent>
    <mc:AlternateContent xmlns:mc="http://schemas.openxmlformats.org/markup-compatibility/2006">
      <mc:Choice Requires="x14">
        <oleObject progId="Equation.3" shapeId="1056" r:id="rId24">
          <objectPr defaultSize="0" autoPict="0" r:id="rId25">
            <anchor moveWithCells="1" sizeWithCells="1">
              <from>
                <xdr:col>2</xdr:col>
                <xdr:colOff>2295525</xdr:colOff>
                <xdr:row>262</xdr:row>
                <xdr:rowOff>0</xdr:rowOff>
              </from>
              <to>
                <xdr:col>2</xdr:col>
                <xdr:colOff>3867150</xdr:colOff>
                <xdr:row>262</xdr:row>
                <xdr:rowOff>0</xdr:rowOff>
              </to>
            </anchor>
          </objectPr>
        </oleObject>
      </mc:Choice>
      <mc:Fallback>
        <oleObject progId="Equation.3" shapeId="1056" r:id="rId24"/>
      </mc:Fallback>
    </mc:AlternateContent>
    <mc:AlternateContent xmlns:mc="http://schemas.openxmlformats.org/markup-compatibility/2006">
      <mc:Choice Requires="x14">
        <oleObject progId="Equation.3" shapeId="1057" r:id="rId26">
          <objectPr defaultSize="0" autoPict="0" r:id="rId27">
            <anchor moveWithCells="1" sizeWithCells="1">
              <from>
                <xdr:col>2</xdr:col>
                <xdr:colOff>2409825</xdr:colOff>
                <xdr:row>262</xdr:row>
                <xdr:rowOff>0</xdr:rowOff>
              </from>
              <to>
                <xdr:col>2</xdr:col>
                <xdr:colOff>3790950</xdr:colOff>
                <xdr:row>262</xdr:row>
                <xdr:rowOff>0</xdr:rowOff>
              </to>
            </anchor>
          </objectPr>
        </oleObject>
      </mc:Choice>
      <mc:Fallback>
        <oleObject progId="Equation.3" shapeId="1057" r:id="rId26"/>
      </mc:Fallback>
    </mc:AlternateContent>
    <mc:AlternateContent xmlns:mc="http://schemas.openxmlformats.org/markup-compatibility/2006">
      <mc:Choice Requires="x14">
        <oleObject progId="Equation.3" shapeId="1058" r:id="rId28">
          <objectPr defaultSize="0" autoPict="0" r:id="rId29">
            <anchor moveWithCells="1" sizeWithCells="1">
              <from>
                <xdr:col>2</xdr:col>
                <xdr:colOff>2238375</xdr:colOff>
                <xdr:row>262</xdr:row>
                <xdr:rowOff>0</xdr:rowOff>
              </from>
              <to>
                <xdr:col>2</xdr:col>
                <xdr:colOff>3752850</xdr:colOff>
                <xdr:row>262</xdr:row>
                <xdr:rowOff>0</xdr:rowOff>
              </to>
            </anchor>
          </objectPr>
        </oleObject>
      </mc:Choice>
      <mc:Fallback>
        <oleObject progId="Equation.3" shapeId="1058" r:id="rId28"/>
      </mc:Fallback>
    </mc:AlternateContent>
    <mc:AlternateContent xmlns:mc="http://schemas.openxmlformats.org/markup-compatibility/2006">
      <mc:Choice Requires="x14">
        <oleObject progId="Equation.3" shapeId="1059" r:id="rId30">
          <objectPr defaultSize="0" autoPict="0" r:id="rId31">
            <anchor moveWithCells="1" sizeWithCells="1">
              <from>
                <xdr:col>2</xdr:col>
                <xdr:colOff>2333625</xdr:colOff>
                <xdr:row>262</xdr:row>
                <xdr:rowOff>0</xdr:rowOff>
              </from>
              <to>
                <xdr:col>2</xdr:col>
                <xdr:colOff>3724275</xdr:colOff>
                <xdr:row>262</xdr:row>
                <xdr:rowOff>0</xdr:rowOff>
              </to>
            </anchor>
          </objectPr>
        </oleObject>
      </mc:Choice>
      <mc:Fallback>
        <oleObject progId="Equation.3" shapeId="1059" r:id="rId30"/>
      </mc:Fallback>
    </mc:AlternateContent>
    <mc:AlternateContent xmlns:mc="http://schemas.openxmlformats.org/markup-compatibility/2006">
      <mc:Choice Requires="x14">
        <oleObject progId="Equation.3" shapeId="1060" r:id="rId32">
          <objectPr defaultSize="0" autoPict="0" r:id="rId33">
            <anchor moveWithCells="1" sizeWithCells="1">
              <from>
                <xdr:col>2</xdr:col>
                <xdr:colOff>2257425</xdr:colOff>
                <xdr:row>262</xdr:row>
                <xdr:rowOff>0</xdr:rowOff>
              </from>
              <to>
                <xdr:col>2</xdr:col>
                <xdr:colOff>3867150</xdr:colOff>
                <xdr:row>262</xdr:row>
                <xdr:rowOff>0</xdr:rowOff>
              </to>
            </anchor>
          </objectPr>
        </oleObject>
      </mc:Choice>
      <mc:Fallback>
        <oleObject progId="Equation.3" shapeId="1060" r:id="rId32"/>
      </mc:Fallback>
    </mc:AlternateContent>
    <mc:AlternateContent xmlns:mc="http://schemas.openxmlformats.org/markup-compatibility/2006">
      <mc:Choice Requires="x14">
        <oleObject progId="Equation.3" shapeId="1061" r:id="rId34">
          <objectPr defaultSize="0" autoPict="0" r:id="rId35">
            <anchor moveWithCells="1" sizeWithCells="1">
              <from>
                <xdr:col>2</xdr:col>
                <xdr:colOff>2343150</xdr:colOff>
                <xdr:row>262</xdr:row>
                <xdr:rowOff>0</xdr:rowOff>
              </from>
              <to>
                <xdr:col>2</xdr:col>
                <xdr:colOff>3838575</xdr:colOff>
                <xdr:row>262</xdr:row>
                <xdr:rowOff>0</xdr:rowOff>
              </to>
            </anchor>
          </objectPr>
        </oleObject>
      </mc:Choice>
      <mc:Fallback>
        <oleObject progId="Equation.3" shapeId="1061" r:id="rId34"/>
      </mc:Fallback>
    </mc:AlternateContent>
    <mc:AlternateContent xmlns:mc="http://schemas.openxmlformats.org/markup-compatibility/2006">
      <mc:Choice Requires="x14">
        <oleObject progId="Equation.3" shapeId="1062" r:id="rId36">
          <objectPr defaultSize="0" autoPict="0" r:id="rId37">
            <anchor moveWithCells="1" sizeWithCells="1">
              <from>
                <xdr:col>2</xdr:col>
                <xdr:colOff>2171700</xdr:colOff>
                <xdr:row>262</xdr:row>
                <xdr:rowOff>0</xdr:rowOff>
              </from>
              <to>
                <xdr:col>2</xdr:col>
                <xdr:colOff>3867150</xdr:colOff>
                <xdr:row>262</xdr:row>
                <xdr:rowOff>0</xdr:rowOff>
              </to>
            </anchor>
          </objectPr>
        </oleObject>
      </mc:Choice>
      <mc:Fallback>
        <oleObject progId="Equation.3" shapeId="1062" r:id="rId36"/>
      </mc:Fallback>
    </mc:AlternateContent>
    <mc:AlternateContent xmlns:mc="http://schemas.openxmlformats.org/markup-compatibility/2006">
      <mc:Choice Requires="x14">
        <oleObject progId="Equation.3" shapeId="1063" r:id="rId38">
          <objectPr defaultSize="0" autoPict="0" r:id="rId39">
            <anchor moveWithCells="1" sizeWithCells="1">
              <from>
                <xdr:col>2</xdr:col>
                <xdr:colOff>2247900</xdr:colOff>
                <xdr:row>262</xdr:row>
                <xdr:rowOff>0</xdr:rowOff>
              </from>
              <to>
                <xdr:col>2</xdr:col>
                <xdr:colOff>3867150</xdr:colOff>
                <xdr:row>262</xdr:row>
                <xdr:rowOff>0</xdr:rowOff>
              </to>
            </anchor>
          </objectPr>
        </oleObject>
      </mc:Choice>
      <mc:Fallback>
        <oleObject progId="Equation.3" shapeId="1063" r:id="rId38"/>
      </mc:Fallback>
    </mc:AlternateContent>
    <mc:AlternateContent xmlns:mc="http://schemas.openxmlformats.org/markup-compatibility/2006">
      <mc:Choice Requires="x14">
        <oleObject progId="Equation.3" shapeId="1064" r:id="rId40">
          <objectPr defaultSize="0" autoPict="0" r:id="rId41">
            <anchor moveWithCells="1" sizeWithCells="1">
              <from>
                <xdr:col>2</xdr:col>
                <xdr:colOff>1885950</xdr:colOff>
                <xdr:row>262</xdr:row>
                <xdr:rowOff>0</xdr:rowOff>
              </from>
              <to>
                <xdr:col>2</xdr:col>
                <xdr:colOff>3867150</xdr:colOff>
                <xdr:row>262</xdr:row>
                <xdr:rowOff>0</xdr:rowOff>
              </to>
            </anchor>
          </objectPr>
        </oleObject>
      </mc:Choice>
      <mc:Fallback>
        <oleObject progId="Equation.3" shapeId="1064" r:id="rId40"/>
      </mc:Fallback>
    </mc:AlternateContent>
    <mc:AlternateContent xmlns:mc="http://schemas.openxmlformats.org/markup-compatibility/2006">
      <mc:Choice Requires="x14">
        <oleObject progId="Equation.3" shapeId="1065" r:id="rId42">
          <objectPr defaultSize="0" autoPict="0" r:id="rId43">
            <anchor moveWithCells="1" sizeWithCells="1">
              <from>
                <xdr:col>2</xdr:col>
                <xdr:colOff>1905000</xdr:colOff>
                <xdr:row>262</xdr:row>
                <xdr:rowOff>0</xdr:rowOff>
              </from>
              <to>
                <xdr:col>2</xdr:col>
                <xdr:colOff>3867150</xdr:colOff>
                <xdr:row>262</xdr:row>
                <xdr:rowOff>0</xdr:rowOff>
              </to>
            </anchor>
          </objectPr>
        </oleObject>
      </mc:Choice>
      <mc:Fallback>
        <oleObject progId="Equation.3" shapeId="1065" r:id="rId42"/>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31"/>
  <sheetViews>
    <sheetView workbookViewId="0">
      <selection activeCell="A3" sqref="A3:H3"/>
    </sheetView>
  </sheetViews>
  <sheetFormatPr defaultRowHeight="15" x14ac:dyDescent="0.25"/>
  <cols>
    <col min="1" max="2" width="7.7109375" customWidth="1"/>
    <col min="3" max="3" width="63.140625" customWidth="1"/>
    <col min="4" max="4" width="15.140625" customWidth="1"/>
    <col min="5" max="5" width="7.85546875" customWidth="1"/>
    <col min="6" max="6" width="10.85546875" bestFit="1" customWidth="1"/>
    <col min="7" max="7" width="7.7109375" customWidth="1"/>
    <col min="8" max="8" width="11.7109375" style="156" customWidth="1"/>
    <col min="11" max="11" width="23.5703125" bestFit="1" customWidth="1"/>
  </cols>
  <sheetData>
    <row r="1" spans="1:10" ht="15.75" x14ac:dyDescent="0.25">
      <c r="A1" s="327" t="str">
        <f>'fisa word'!A1:C1</f>
        <v>UNIVERSITATEA PENTRU STIINTELE VIETII "ION IONESCU DE LA BRAD" IASI</v>
      </c>
      <c r="B1" s="327"/>
      <c r="C1" s="327"/>
      <c r="D1" s="327"/>
      <c r="E1" s="327"/>
      <c r="F1" s="327"/>
      <c r="G1" s="327"/>
      <c r="H1" s="327"/>
    </row>
    <row r="2" spans="1:10" ht="15.75" x14ac:dyDescent="0.25">
      <c r="A2" s="242"/>
      <c r="B2" s="242"/>
      <c r="C2" s="242"/>
      <c r="D2" s="242"/>
      <c r="E2" s="242"/>
      <c r="F2" s="242"/>
      <c r="G2" s="242"/>
      <c r="H2" s="242"/>
    </row>
    <row r="3" spans="1:10" ht="15.75" x14ac:dyDescent="0.25">
      <c r="A3" s="328">
        <f>'fisa word'!A3:C3</f>
        <v>0</v>
      </c>
      <c r="B3" s="328"/>
      <c r="C3" s="328"/>
      <c r="D3" s="328"/>
      <c r="E3" s="328"/>
      <c r="F3" s="328"/>
      <c r="G3" s="328"/>
      <c r="H3" s="328"/>
    </row>
    <row r="4" spans="1:10" ht="15.75" x14ac:dyDescent="0.25">
      <c r="A4" s="328">
        <f>'fisa word'!A4:C4</f>
        <v>0</v>
      </c>
      <c r="B4" s="328"/>
      <c r="C4" s="328"/>
      <c r="D4" s="328"/>
      <c r="E4" s="328"/>
      <c r="F4" s="328"/>
      <c r="G4" s="328"/>
      <c r="H4" s="328"/>
    </row>
    <row r="5" spans="1:10" ht="15.75" x14ac:dyDescent="0.25">
      <c r="A5" s="242"/>
      <c r="B5" s="242"/>
      <c r="C5" s="242"/>
      <c r="D5" s="242"/>
      <c r="E5" s="242"/>
      <c r="F5" s="242"/>
      <c r="G5" s="242"/>
      <c r="H5" s="242"/>
    </row>
    <row r="6" spans="1:10" ht="15.75" x14ac:dyDescent="0.25">
      <c r="A6" s="327" t="str">
        <f>'fisa word'!A6:C6</f>
        <v>NUME PRENUME</v>
      </c>
      <c r="B6" s="327"/>
      <c r="C6" s="327"/>
      <c r="D6" s="327"/>
      <c r="E6" s="327"/>
      <c r="F6" s="327"/>
      <c r="G6" s="327"/>
      <c r="H6" s="327"/>
    </row>
    <row r="7" spans="1:10" ht="16.5" thickBot="1" x14ac:dyDescent="0.3">
      <c r="A7" s="328">
        <f>'fisa word'!A7:C7</f>
        <v>0</v>
      </c>
      <c r="B7" s="328"/>
      <c r="C7" s="328"/>
      <c r="D7" s="328"/>
      <c r="E7" s="328"/>
      <c r="F7" s="328"/>
      <c r="G7" s="328"/>
      <c r="H7" s="328"/>
    </row>
    <row r="8" spans="1:10" ht="16.5" thickBot="1" x14ac:dyDescent="0.3">
      <c r="A8" s="211"/>
      <c r="B8" s="211"/>
      <c r="C8" s="210"/>
      <c r="D8" t="s">
        <v>0</v>
      </c>
      <c r="G8" s="157">
        <f>'fisa word'!H9</f>
        <v>5</v>
      </c>
      <c r="H8" s="156" t="s">
        <v>1</v>
      </c>
    </row>
    <row r="9" spans="1:10" ht="18.75" x14ac:dyDescent="0.3">
      <c r="C9" s="155"/>
    </row>
    <row r="10" spans="1:10" ht="18.75" x14ac:dyDescent="0.3">
      <c r="C10" s="155"/>
    </row>
    <row r="11" spans="1:10" ht="48" thickBot="1" x14ac:dyDescent="0.3">
      <c r="A11" s="343" t="s">
        <v>2</v>
      </c>
      <c r="B11" s="344"/>
      <c r="C11" s="158" t="s">
        <v>102</v>
      </c>
      <c r="D11" s="158"/>
      <c r="E11" s="158" t="s">
        <v>147</v>
      </c>
      <c r="F11" s="158" t="s">
        <v>10</v>
      </c>
      <c r="G11" s="158" t="s">
        <v>8</v>
      </c>
      <c r="H11" s="159" t="s">
        <v>11</v>
      </c>
    </row>
    <row r="12" spans="1:10" ht="19.5" thickBot="1" x14ac:dyDescent="0.35">
      <c r="A12" s="350" t="s">
        <v>438</v>
      </c>
      <c r="B12" s="351"/>
      <c r="C12" s="351"/>
      <c r="D12" s="351"/>
      <c r="E12" s="351"/>
      <c r="F12" s="351"/>
      <c r="G12" s="352"/>
      <c r="H12" s="86">
        <f>45*(H14+H98+H712+H740+H770+G796+G799)/100</f>
        <v>0</v>
      </c>
    </row>
    <row r="13" spans="1:10" ht="18.75" x14ac:dyDescent="0.3">
      <c r="A13" s="279"/>
      <c r="B13" s="279"/>
      <c r="C13" s="354" t="s">
        <v>425</v>
      </c>
      <c r="D13" s="354"/>
      <c r="E13" s="354"/>
      <c r="F13" s="354"/>
      <c r="G13" s="283"/>
      <c r="H13" s="284" t="str">
        <f>IF(H12&gt;=450,"DA","NEINDEPLINIT")</f>
        <v>NEINDEPLINIT</v>
      </c>
    </row>
    <row r="14" spans="1:10" ht="39.75" customHeight="1" x14ac:dyDescent="0.3">
      <c r="A14" s="353" t="s">
        <v>364</v>
      </c>
      <c r="B14" s="353"/>
      <c r="C14" s="353"/>
      <c r="D14" s="353"/>
      <c r="E14" s="353"/>
      <c r="F14" s="353"/>
      <c r="G14" s="353"/>
      <c r="H14" s="280">
        <f>IF(G8&lt;=10,H16+H76+H79+H86,(H16+H87)/(G8-5)*5+H76+H79+H88)</f>
        <v>0</v>
      </c>
    </row>
    <row r="15" spans="1:10" ht="46.5" customHeight="1" thickBot="1" x14ac:dyDescent="0.3">
      <c r="A15" s="347" t="s">
        <v>324</v>
      </c>
      <c r="B15" s="348"/>
      <c r="C15" s="348"/>
      <c r="D15" s="348"/>
      <c r="E15" s="348"/>
      <c r="F15" s="348"/>
      <c r="G15" s="348"/>
      <c r="H15" s="349"/>
    </row>
    <row r="16" spans="1:10" ht="15.75" thickBot="1" x14ac:dyDescent="0.3">
      <c r="A16" s="308" t="s">
        <v>248</v>
      </c>
      <c r="B16" s="22" t="s">
        <v>247</v>
      </c>
      <c r="C16" s="23"/>
      <c r="D16" s="23"/>
      <c r="E16" s="23"/>
      <c r="F16" s="23"/>
      <c r="G16" s="23">
        <f>G17+G45+G18+G46</f>
        <v>0</v>
      </c>
      <c r="H16" s="58">
        <f>H17+H45</f>
        <v>0</v>
      </c>
      <c r="J16" s="156"/>
    </row>
    <row r="17" spans="1:10" x14ac:dyDescent="0.25">
      <c r="A17" s="309"/>
      <c r="B17" s="329"/>
      <c r="C17" s="160" t="s">
        <v>249</v>
      </c>
      <c r="D17" s="20"/>
      <c r="E17" s="161"/>
      <c r="F17" s="20"/>
      <c r="G17" s="42">
        <f>COUNTIF(E19:E44,"nu")</f>
        <v>0</v>
      </c>
      <c r="H17" s="43">
        <f>SUMIF(E19:E44,"NU",H19:H44)</f>
        <v>0</v>
      </c>
    </row>
    <row r="18" spans="1:10" ht="15.75" thickBot="1" x14ac:dyDescent="0.3">
      <c r="A18" s="309"/>
      <c r="B18" s="329"/>
      <c r="C18" s="160" t="s">
        <v>250</v>
      </c>
      <c r="D18" s="20" t="s">
        <v>65</v>
      </c>
      <c r="E18" s="161" t="s">
        <v>148</v>
      </c>
      <c r="F18" s="20"/>
      <c r="G18" s="44">
        <f>COUNTIF(E19:E44,"da")</f>
        <v>0</v>
      </c>
      <c r="H18" s="45">
        <f>SUMIF(E19:E44,"DA",H19:H44)</f>
        <v>0</v>
      </c>
      <c r="J18" s="156"/>
    </row>
    <row r="19" spans="1:10" x14ac:dyDescent="0.25">
      <c r="A19" s="309"/>
      <c r="B19" s="330"/>
      <c r="C19" s="162"/>
      <c r="D19" s="28"/>
      <c r="E19" s="38"/>
      <c r="F19" s="21"/>
      <c r="G19" s="21"/>
      <c r="H19" s="39">
        <f>IF(D19=0,0,D19/500)</f>
        <v>0</v>
      </c>
    </row>
    <row r="20" spans="1:10" x14ac:dyDescent="0.25">
      <c r="A20" s="309"/>
      <c r="B20" s="330"/>
      <c r="C20" s="162"/>
      <c r="D20" s="28"/>
      <c r="E20" s="38"/>
      <c r="F20" s="21"/>
      <c r="G20" s="21"/>
      <c r="H20" s="39">
        <f t="shared" ref="H20:H44" si="0">IF(D20=0,0,D20/500)</f>
        <v>0</v>
      </c>
    </row>
    <row r="21" spans="1:10" x14ac:dyDescent="0.25">
      <c r="A21" s="309"/>
      <c r="B21" s="330"/>
      <c r="C21" s="162"/>
      <c r="D21" s="28"/>
      <c r="E21" s="38"/>
      <c r="F21" s="21"/>
      <c r="G21" s="21"/>
      <c r="H21" s="39">
        <f t="shared" si="0"/>
        <v>0</v>
      </c>
    </row>
    <row r="22" spans="1:10" x14ac:dyDescent="0.25">
      <c r="A22" s="309"/>
      <c r="B22" s="330"/>
      <c r="C22" s="162"/>
      <c r="D22" s="28"/>
      <c r="E22" s="38"/>
      <c r="F22" s="21"/>
      <c r="G22" s="21"/>
      <c r="H22" s="39">
        <f t="shared" si="0"/>
        <v>0</v>
      </c>
    </row>
    <row r="23" spans="1:10" x14ac:dyDescent="0.25">
      <c r="A23" s="309"/>
      <c r="B23" s="330"/>
      <c r="C23" s="162"/>
      <c r="D23" s="28"/>
      <c r="E23" s="38"/>
      <c r="F23" s="21"/>
      <c r="G23" s="21"/>
      <c r="H23" s="39">
        <f t="shared" si="0"/>
        <v>0</v>
      </c>
    </row>
    <row r="24" spans="1:10" x14ac:dyDescent="0.25">
      <c r="A24" s="309"/>
      <c r="B24" s="330"/>
      <c r="C24" s="162"/>
      <c r="D24" s="28"/>
      <c r="E24" s="38"/>
      <c r="F24" s="21"/>
      <c r="G24" s="21"/>
      <c r="H24" s="39">
        <f t="shared" si="0"/>
        <v>0</v>
      </c>
    </row>
    <row r="25" spans="1:10" x14ac:dyDescent="0.25">
      <c r="A25" s="309"/>
      <c r="B25" s="330"/>
      <c r="C25" s="162"/>
      <c r="D25" s="28"/>
      <c r="E25" s="38"/>
      <c r="F25" s="21"/>
      <c r="G25" s="21"/>
      <c r="H25" s="39">
        <f t="shared" si="0"/>
        <v>0</v>
      </c>
    </row>
    <row r="26" spans="1:10" x14ac:dyDescent="0.25">
      <c r="A26" s="309"/>
      <c r="B26" s="330"/>
      <c r="C26" s="162"/>
      <c r="D26" s="28"/>
      <c r="E26" s="38"/>
      <c r="F26" s="21"/>
      <c r="G26" s="21"/>
      <c r="H26" s="39">
        <f t="shared" si="0"/>
        <v>0</v>
      </c>
    </row>
    <row r="27" spans="1:10" x14ac:dyDescent="0.25">
      <c r="A27" s="309"/>
      <c r="B27" s="330"/>
      <c r="C27" s="162"/>
      <c r="D27" s="28"/>
      <c r="E27" s="38"/>
      <c r="F27" s="21"/>
      <c r="G27" s="21"/>
      <c r="H27" s="39">
        <f t="shared" si="0"/>
        <v>0</v>
      </c>
    </row>
    <row r="28" spans="1:10" x14ac:dyDescent="0.25">
      <c r="A28" s="309"/>
      <c r="B28" s="330"/>
      <c r="C28" s="162"/>
      <c r="D28" s="28"/>
      <c r="E28" s="38"/>
      <c r="F28" s="21"/>
      <c r="G28" s="21"/>
      <c r="H28" s="39">
        <f t="shared" si="0"/>
        <v>0</v>
      </c>
    </row>
    <row r="29" spans="1:10" x14ac:dyDescent="0.25">
      <c r="A29" s="309"/>
      <c r="B29" s="330"/>
      <c r="C29" s="162"/>
      <c r="D29" s="28"/>
      <c r="E29" s="38"/>
      <c r="F29" s="21"/>
      <c r="G29" s="21"/>
      <c r="H29" s="39">
        <f t="shared" si="0"/>
        <v>0</v>
      </c>
    </row>
    <row r="30" spans="1:10" x14ac:dyDescent="0.25">
      <c r="A30" s="309"/>
      <c r="B30" s="330"/>
      <c r="C30" s="162"/>
      <c r="D30" s="28"/>
      <c r="E30" s="38"/>
      <c r="F30" s="21"/>
      <c r="G30" s="21"/>
      <c r="H30" s="39">
        <f t="shared" si="0"/>
        <v>0</v>
      </c>
    </row>
    <row r="31" spans="1:10" x14ac:dyDescent="0.25">
      <c r="A31" s="309"/>
      <c r="B31" s="330"/>
      <c r="C31" s="162"/>
      <c r="D31" s="28"/>
      <c r="E31" s="38"/>
      <c r="F31" s="21"/>
      <c r="G31" s="21"/>
      <c r="H31" s="39">
        <f t="shared" si="0"/>
        <v>0</v>
      </c>
    </row>
    <row r="32" spans="1:10" x14ac:dyDescent="0.25">
      <c r="A32" s="309"/>
      <c r="B32" s="330"/>
      <c r="C32" s="162"/>
      <c r="D32" s="28"/>
      <c r="E32" s="38"/>
      <c r="F32" s="21"/>
      <c r="G32" s="21"/>
      <c r="H32" s="39">
        <f>IF(D32=0,0,D32/500)</f>
        <v>0</v>
      </c>
    </row>
    <row r="33" spans="1:8" x14ac:dyDescent="0.25">
      <c r="A33" s="309"/>
      <c r="B33" s="330"/>
      <c r="C33" s="162"/>
      <c r="D33" s="28"/>
      <c r="E33" s="38"/>
      <c r="F33" s="21"/>
      <c r="G33" s="21"/>
      <c r="H33" s="39">
        <f t="shared" si="0"/>
        <v>0</v>
      </c>
    </row>
    <row r="34" spans="1:8" x14ac:dyDescent="0.25">
      <c r="A34" s="309"/>
      <c r="B34" s="330"/>
      <c r="C34" s="162"/>
      <c r="D34" s="28"/>
      <c r="E34" s="38"/>
      <c r="F34" s="21"/>
      <c r="G34" s="21"/>
      <c r="H34" s="39">
        <f t="shared" si="0"/>
        <v>0</v>
      </c>
    </row>
    <row r="35" spans="1:8" x14ac:dyDescent="0.25">
      <c r="A35" s="309"/>
      <c r="B35" s="330"/>
      <c r="C35" s="162"/>
      <c r="D35" s="28"/>
      <c r="E35" s="38"/>
      <c r="F35" s="21"/>
      <c r="G35" s="21"/>
      <c r="H35" s="39">
        <f t="shared" si="0"/>
        <v>0</v>
      </c>
    </row>
    <row r="36" spans="1:8" x14ac:dyDescent="0.25">
      <c r="A36" s="309"/>
      <c r="B36" s="330"/>
      <c r="C36" s="162"/>
      <c r="D36" s="28"/>
      <c r="E36" s="38"/>
      <c r="F36" s="21"/>
      <c r="G36" s="21"/>
      <c r="H36" s="39">
        <f t="shared" si="0"/>
        <v>0</v>
      </c>
    </row>
    <row r="37" spans="1:8" x14ac:dyDescent="0.25">
      <c r="A37" s="309"/>
      <c r="B37" s="330"/>
      <c r="C37" s="162"/>
      <c r="D37" s="28"/>
      <c r="E37" s="38"/>
      <c r="F37" s="21"/>
      <c r="G37" s="21"/>
      <c r="H37" s="39">
        <f t="shared" si="0"/>
        <v>0</v>
      </c>
    </row>
    <row r="38" spans="1:8" x14ac:dyDescent="0.25">
      <c r="A38" s="309"/>
      <c r="B38" s="330"/>
      <c r="C38" s="162"/>
      <c r="D38" s="28"/>
      <c r="E38" s="38"/>
      <c r="F38" s="21"/>
      <c r="G38" s="21"/>
      <c r="H38" s="39">
        <f t="shared" si="0"/>
        <v>0</v>
      </c>
    </row>
    <row r="39" spans="1:8" x14ac:dyDescent="0.25">
      <c r="A39" s="309"/>
      <c r="B39" s="330"/>
      <c r="C39" s="162"/>
      <c r="D39" s="28"/>
      <c r="E39" s="38"/>
      <c r="F39" s="21"/>
      <c r="G39" s="21"/>
      <c r="H39" s="39">
        <f t="shared" si="0"/>
        <v>0</v>
      </c>
    </row>
    <row r="40" spans="1:8" x14ac:dyDescent="0.25">
      <c r="A40" s="309"/>
      <c r="B40" s="330"/>
      <c r="C40" s="162"/>
      <c r="D40" s="28"/>
      <c r="E40" s="38"/>
      <c r="F40" s="21"/>
      <c r="G40" s="21"/>
      <c r="H40" s="39">
        <f t="shared" si="0"/>
        <v>0</v>
      </c>
    </row>
    <row r="41" spans="1:8" x14ac:dyDescent="0.25">
      <c r="A41" s="309"/>
      <c r="B41" s="330"/>
      <c r="C41" s="162"/>
      <c r="D41" s="28"/>
      <c r="E41" s="38"/>
      <c r="F41" s="21"/>
      <c r="G41" s="21"/>
      <c r="H41" s="39">
        <f t="shared" si="0"/>
        <v>0</v>
      </c>
    </row>
    <row r="42" spans="1:8" x14ac:dyDescent="0.25">
      <c r="A42" s="309"/>
      <c r="B42" s="330"/>
      <c r="C42" s="162"/>
      <c r="D42" s="28"/>
      <c r="E42" s="38"/>
      <c r="F42" s="21"/>
      <c r="G42" s="21"/>
      <c r="H42" s="39">
        <f t="shared" si="0"/>
        <v>0</v>
      </c>
    </row>
    <row r="43" spans="1:8" x14ac:dyDescent="0.25">
      <c r="A43" s="309"/>
      <c r="B43" s="330"/>
      <c r="C43" s="162"/>
      <c r="D43" s="28"/>
      <c r="E43" s="38"/>
      <c r="F43" s="21"/>
      <c r="G43" s="21"/>
      <c r="H43" s="39">
        <f t="shared" si="0"/>
        <v>0</v>
      </c>
    </row>
    <row r="44" spans="1:8" ht="15.75" thickBot="1" x14ac:dyDescent="0.3">
      <c r="A44" s="309"/>
      <c r="B44" s="330"/>
      <c r="C44" s="162"/>
      <c r="D44" s="28"/>
      <c r="E44" s="38"/>
      <c r="F44" s="21"/>
      <c r="G44" s="21"/>
      <c r="H44" s="39">
        <f t="shared" si="0"/>
        <v>0</v>
      </c>
    </row>
    <row r="45" spans="1:8" x14ac:dyDescent="0.25">
      <c r="A45" s="309"/>
      <c r="B45" s="330"/>
      <c r="C45" s="145" t="s">
        <v>251</v>
      </c>
      <c r="D45" s="21"/>
      <c r="E45" s="21"/>
      <c r="F45" s="21"/>
      <c r="G45" s="42">
        <f>COUNTIF(E47:E75,"nu")</f>
        <v>0</v>
      </c>
      <c r="H45" s="43">
        <f>SUMIF(E47:E75,"NU",H47:H75)</f>
        <v>0</v>
      </c>
    </row>
    <row r="46" spans="1:8" ht="19.5" customHeight="1" thickBot="1" x14ac:dyDescent="0.3">
      <c r="A46" s="309"/>
      <c r="B46" s="330"/>
      <c r="C46" s="146" t="s">
        <v>260</v>
      </c>
      <c r="D46" s="20" t="s">
        <v>65</v>
      </c>
      <c r="E46" s="161" t="s">
        <v>148</v>
      </c>
      <c r="F46" s="21" t="s">
        <v>180</v>
      </c>
      <c r="G46" s="44">
        <f>COUNTIF(E47:E75,"da")</f>
        <v>0</v>
      </c>
      <c r="H46" s="45">
        <f>SUMIF(E47:E75,"DA",H47:H75)</f>
        <v>0</v>
      </c>
    </row>
    <row r="47" spans="1:8" x14ac:dyDescent="0.25">
      <c r="A47" s="309"/>
      <c r="B47" s="330"/>
      <c r="C47" s="162"/>
      <c r="D47" s="28"/>
      <c r="E47" s="38"/>
      <c r="F47" s="28"/>
      <c r="G47" s="21"/>
      <c r="H47" s="39">
        <f>IF(F47=0,0,D47/(500*F47))</f>
        <v>0</v>
      </c>
    </row>
    <row r="48" spans="1:8" x14ac:dyDescent="0.25">
      <c r="A48" s="309"/>
      <c r="B48" s="331"/>
      <c r="C48" s="163"/>
      <c r="D48" s="28"/>
      <c r="E48" s="164"/>
      <c r="F48" s="46"/>
      <c r="G48" s="40"/>
      <c r="H48" s="39">
        <f t="shared" ref="H48:H75" si="1">IF(F48=0,0,D48/(500*F48))</f>
        <v>0</v>
      </c>
    </row>
    <row r="49" spans="1:8" x14ac:dyDescent="0.25">
      <c r="A49" s="309"/>
      <c r="B49" s="331"/>
      <c r="C49" s="163"/>
      <c r="D49" s="28"/>
      <c r="E49" s="164"/>
      <c r="F49" s="46"/>
      <c r="G49" s="40"/>
      <c r="H49" s="39">
        <f t="shared" si="1"/>
        <v>0</v>
      </c>
    </row>
    <row r="50" spans="1:8" x14ac:dyDescent="0.25">
      <c r="A50" s="309"/>
      <c r="B50" s="331"/>
      <c r="C50" s="163"/>
      <c r="D50" s="28"/>
      <c r="E50" s="164"/>
      <c r="F50" s="46"/>
      <c r="G50" s="40"/>
      <c r="H50" s="39">
        <f t="shared" si="1"/>
        <v>0</v>
      </c>
    </row>
    <row r="51" spans="1:8" x14ac:dyDescent="0.25">
      <c r="A51" s="309"/>
      <c r="B51" s="331"/>
      <c r="C51" s="163"/>
      <c r="D51" s="28"/>
      <c r="E51" s="164"/>
      <c r="F51" s="46"/>
      <c r="G51" s="40"/>
      <c r="H51" s="39">
        <f t="shared" si="1"/>
        <v>0</v>
      </c>
    </row>
    <row r="52" spans="1:8" x14ac:dyDescent="0.25">
      <c r="A52" s="309"/>
      <c r="B52" s="331"/>
      <c r="C52" s="163"/>
      <c r="D52" s="28"/>
      <c r="E52" s="164"/>
      <c r="F52" s="46"/>
      <c r="G52" s="40"/>
      <c r="H52" s="39">
        <f>IF(F52=0,0,D52/(500*F52))</f>
        <v>0</v>
      </c>
    </row>
    <row r="53" spans="1:8" x14ac:dyDescent="0.25">
      <c r="A53" s="309"/>
      <c r="B53" s="331"/>
      <c r="C53" s="163"/>
      <c r="D53" s="28"/>
      <c r="E53" s="164"/>
      <c r="F53" s="46"/>
      <c r="G53" s="40"/>
      <c r="H53" s="39">
        <f t="shared" ref="H53:H62" si="2">IF(F53=0,0,D53/(500*F53))</f>
        <v>0</v>
      </c>
    </row>
    <row r="54" spans="1:8" x14ac:dyDescent="0.25">
      <c r="A54" s="309"/>
      <c r="B54" s="331"/>
      <c r="C54" s="163"/>
      <c r="D54" s="28"/>
      <c r="E54" s="164"/>
      <c r="F54" s="46"/>
      <c r="G54" s="40"/>
      <c r="H54" s="39">
        <f t="shared" si="2"/>
        <v>0</v>
      </c>
    </row>
    <row r="55" spans="1:8" x14ac:dyDescent="0.25">
      <c r="A55" s="309"/>
      <c r="B55" s="331"/>
      <c r="C55" s="163"/>
      <c r="D55" s="28"/>
      <c r="E55" s="164"/>
      <c r="F55" s="46"/>
      <c r="G55" s="40"/>
      <c r="H55" s="39">
        <f t="shared" si="2"/>
        <v>0</v>
      </c>
    </row>
    <row r="56" spans="1:8" x14ac:dyDescent="0.25">
      <c r="A56" s="309"/>
      <c r="B56" s="331"/>
      <c r="C56" s="163"/>
      <c r="D56" s="28"/>
      <c r="E56" s="164"/>
      <c r="F56" s="46"/>
      <c r="G56" s="40"/>
      <c r="H56" s="39">
        <f t="shared" si="2"/>
        <v>0</v>
      </c>
    </row>
    <row r="57" spans="1:8" x14ac:dyDescent="0.25">
      <c r="A57" s="309"/>
      <c r="B57" s="331"/>
      <c r="C57" s="163"/>
      <c r="D57" s="28"/>
      <c r="E57" s="164"/>
      <c r="F57" s="46"/>
      <c r="G57" s="40"/>
      <c r="H57" s="39">
        <f t="shared" si="2"/>
        <v>0</v>
      </c>
    </row>
    <row r="58" spans="1:8" x14ac:dyDescent="0.25">
      <c r="A58" s="309"/>
      <c r="B58" s="331"/>
      <c r="C58" s="163"/>
      <c r="D58" s="28"/>
      <c r="E58" s="164"/>
      <c r="F58" s="46"/>
      <c r="G58" s="40"/>
      <c r="H58" s="39">
        <f t="shared" si="2"/>
        <v>0</v>
      </c>
    </row>
    <row r="59" spans="1:8" x14ac:dyDescent="0.25">
      <c r="A59" s="309"/>
      <c r="B59" s="331"/>
      <c r="C59" s="163"/>
      <c r="D59" s="28"/>
      <c r="E59" s="164"/>
      <c r="F59" s="46"/>
      <c r="G59" s="40"/>
      <c r="H59" s="39">
        <f t="shared" si="2"/>
        <v>0</v>
      </c>
    </row>
    <row r="60" spans="1:8" x14ac:dyDescent="0.25">
      <c r="A60" s="309"/>
      <c r="B60" s="331"/>
      <c r="C60" s="163"/>
      <c r="D60" s="28"/>
      <c r="E60" s="164"/>
      <c r="F60" s="46"/>
      <c r="G60" s="40"/>
      <c r="H60" s="39">
        <f t="shared" si="2"/>
        <v>0</v>
      </c>
    </row>
    <row r="61" spans="1:8" x14ac:dyDescent="0.25">
      <c r="A61" s="309"/>
      <c r="B61" s="331"/>
      <c r="C61" s="163"/>
      <c r="D61" s="28"/>
      <c r="E61" s="164"/>
      <c r="F61" s="46"/>
      <c r="G61" s="40"/>
      <c r="H61" s="39">
        <f t="shared" si="2"/>
        <v>0</v>
      </c>
    </row>
    <row r="62" spans="1:8" x14ac:dyDescent="0.25">
      <c r="A62" s="309"/>
      <c r="B62" s="331"/>
      <c r="C62" s="163"/>
      <c r="D62" s="28"/>
      <c r="E62" s="164"/>
      <c r="F62" s="46"/>
      <c r="G62" s="40"/>
      <c r="H62" s="39">
        <f t="shared" si="2"/>
        <v>0</v>
      </c>
    </row>
    <row r="63" spans="1:8" x14ac:dyDescent="0.25">
      <c r="A63" s="309"/>
      <c r="B63" s="331"/>
      <c r="C63" s="163"/>
      <c r="D63" s="28"/>
      <c r="E63" s="164"/>
      <c r="F63" s="46"/>
      <c r="G63" s="40"/>
      <c r="H63" s="39">
        <f t="shared" si="1"/>
        <v>0</v>
      </c>
    </row>
    <row r="64" spans="1:8" x14ac:dyDescent="0.25">
      <c r="A64" s="309"/>
      <c r="B64" s="331"/>
      <c r="C64" s="163"/>
      <c r="D64" s="28"/>
      <c r="E64" s="164"/>
      <c r="F64" s="46"/>
      <c r="G64" s="40"/>
      <c r="H64" s="39">
        <f t="shared" si="1"/>
        <v>0</v>
      </c>
    </row>
    <row r="65" spans="1:8" x14ac:dyDescent="0.25">
      <c r="A65" s="309"/>
      <c r="B65" s="331"/>
      <c r="C65" s="163"/>
      <c r="D65" s="28"/>
      <c r="E65" s="164"/>
      <c r="F65" s="46"/>
      <c r="G65" s="40"/>
      <c r="H65" s="39">
        <f t="shared" si="1"/>
        <v>0</v>
      </c>
    </row>
    <row r="66" spans="1:8" x14ac:dyDescent="0.25">
      <c r="A66" s="309"/>
      <c r="B66" s="331"/>
      <c r="C66" s="163"/>
      <c r="D66" s="28"/>
      <c r="E66" s="164"/>
      <c r="F66" s="46"/>
      <c r="G66" s="40"/>
      <c r="H66" s="39">
        <f t="shared" si="1"/>
        <v>0</v>
      </c>
    </row>
    <row r="67" spans="1:8" x14ac:dyDescent="0.25">
      <c r="A67" s="309"/>
      <c r="B67" s="331"/>
      <c r="C67" s="163"/>
      <c r="D67" s="28"/>
      <c r="E67" s="164"/>
      <c r="F67" s="46"/>
      <c r="G67" s="40"/>
      <c r="H67" s="39">
        <f t="shared" si="1"/>
        <v>0</v>
      </c>
    </row>
    <row r="68" spans="1:8" x14ac:dyDescent="0.25">
      <c r="A68" s="309"/>
      <c r="B68" s="331"/>
      <c r="C68" s="163"/>
      <c r="D68" s="28"/>
      <c r="E68" s="164"/>
      <c r="F68" s="46"/>
      <c r="G68" s="40"/>
      <c r="H68" s="39">
        <f t="shared" si="1"/>
        <v>0</v>
      </c>
    </row>
    <row r="69" spans="1:8" x14ac:dyDescent="0.25">
      <c r="A69" s="309"/>
      <c r="B69" s="331"/>
      <c r="C69" s="163"/>
      <c r="D69" s="28"/>
      <c r="E69" s="164"/>
      <c r="F69" s="46"/>
      <c r="G69" s="40"/>
      <c r="H69" s="39">
        <f t="shared" si="1"/>
        <v>0</v>
      </c>
    </row>
    <row r="70" spans="1:8" x14ac:dyDescent="0.25">
      <c r="A70" s="309"/>
      <c r="B70" s="331"/>
      <c r="C70" s="163"/>
      <c r="D70" s="28"/>
      <c r="E70" s="164"/>
      <c r="F70" s="46"/>
      <c r="G70" s="40"/>
      <c r="H70" s="39">
        <f t="shared" si="1"/>
        <v>0</v>
      </c>
    </row>
    <row r="71" spans="1:8" x14ac:dyDescent="0.25">
      <c r="A71" s="309"/>
      <c r="B71" s="331"/>
      <c r="C71" s="163"/>
      <c r="D71" s="28"/>
      <c r="E71" s="164"/>
      <c r="F71" s="46"/>
      <c r="G71" s="40"/>
      <c r="H71" s="39">
        <f>IF(F71=0,0,D71/(500*F71))</f>
        <v>0</v>
      </c>
    </row>
    <row r="72" spans="1:8" x14ac:dyDescent="0.25">
      <c r="A72" s="309"/>
      <c r="B72" s="331"/>
      <c r="C72" s="163"/>
      <c r="D72" s="28"/>
      <c r="E72" s="164"/>
      <c r="F72" s="46"/>
      <c r="G72" s="40"/>
      <c r="H72" s="39">
        <f t="shared" si="1"/>
        <v>0</v>
      </c>
    </row>
    <row r="73" spans="1:8" x14ac:dyDescent="0.25">
      <c r="A73" s="309"/>
      <c r="B73" s="331"/>
      <c r="C73" s="163"/>
      <c r="D73" s="28"/>
      <c r="E73" s="164"/>
      <c r="F73" s="46"/>
      <c r="G73" s="40"/>
      <c r="H73" s="39">
        <f t="shared" si="1"/>
        <v>0</v>
      </c>
    </row>
    <row r="74" spans="1:8" x14ac:dyDescent="0.25">
      <c r="A74" s="309"/>
      <c r="B74" s="331"/>
      <c r="C74" s="163"/>
      <c r="D74" s="28"/>
      <c r="E74" s="164"/>
      <c r="F74" s="46"/>
      <c r="G74" s="40"/>
      <c r="H74" s="39">
        <f t="shared" si="1"/>
        <v>0</v>
      </c>
    </row>
    <row r="75" spans="1:8" ht="15.75" thickBot="1" x14ac:dyDescent="0.3">
      <c r="A75" s="310"/>
      <c r="B75" s="331"/>
      <c r="C75" s="163"/>
      <c r="D75" s="28"/>
      <c r="E75" s="164"/>
      <c r="F75" s="46"/>
      <c r="G75" s="40"/>
      <c r="H75" s="39">
        <f t="shared" si="1"/>
        <v>0</v>
      </c>
    </row>
    <row r="76" spans="1:8" ht="15.75" thickBot="1" x14ac:dyDescent="0.3">
      <c r="A76" s="305" t="s">
        <v>253</v>
      </c>
      <c r="B76" s="306"/>
      <c r="C76" s="307"/>
      <c r="D76" s="165"/>
      <c r="E76" s="165"/>
      <c r="F76" s="47" t="s">
        <v>219</v>
      </c>
      <c r="G76" s="166">
        <f>SUM(G77:G78)</f>
        <v>0</v>
      </c>
      <c r="H76" s="86">
        <f>SUM(H77:H78)</f>
        <v>0</v>
      </c>
    </row>
    <row r="77" spans="1:8" x14ac:dyDescent="0.25">
      <c r="A77" s="332"/>
      <c r="B77" s="345" t="s">
        <v>181</v>
      </c>
      <c r="C77" s="160" t="s">
        <v>250</v>
      </c>
      <c r="D77" s="20"/>
      <c r="E77" s="20"/>
      <c r="F77" s="20"/>
      <c r="G77" s="167">
        <f>G18</f>
        <v>0</v>
      </c>
      <c r="H77" s="39">
        <f>H18</f>
        <v>0</v>
      </c>
    </row>
    <row r="78" spans="1:8" ht="30.75" thickBot="1" x14ac:dyDescent="0.3">
      <c r="A78" s="333"/>
      <c r="B78" s="346"/>
      <c r="C78" s="146" t="s">
        <v>252</v>
      </c>
      <c r="D78" s="20"/>
      <c r="E78" s="20"/>
      <c r="F78" s="20"/>
      <c r="G78" s="167">
        <f>G46</f>
        <v>0</v>
      </c>
      <c r="H78" s="39">
        <f>H46</f>
        <v>0</v>
      </c>
    </row>
    <row r="79" spans="1:8" ht="34.5" customHeight="1" thickBot="1" x14ac:dyDescent="0.3">
      <c r="A79" s="305" t="s">
        <v>240</v>
      </c>
      <c r="B79" s="306"/>
      <c r="C79" s="307"/>
      <c r="D79" s="168" t="s">
        <v>75</v>
      </c>
      <c r="E79" s="168"/>
      <c r="F79" s="47"/>
      <c r="G79" s="166">
        <f>COUNTA(C80:C85)</f>
        <v>0</v>
      </c>
      <c r="H79" s="86">
        <f>SUM(H80:H85)</f>
        <v>0</v>
      </c>
    </row>
    <row r="80" spans="1:8" x14ac:dyDescent="0.25">
      <c r="A80" s="169"/>
      <c r="B80" s="169"/>
      <c r="C80" s="170"/>
      <c r="D80" s="170"/>
      <c r="E80" s="170"/>
      <c r="F80" s="20"/>
      <c r="G80" s="20"/>
      <c r="H80" s="39">
        <f t="shared" ref="H80:H85" si="3">D80*0.2</f>
        <v>0</v>
      </c>
    </row>
    <row r="81" spans="1:8" x14ac:dyDescent="0.25">
      <c r="A81" s="31"/>
      <c r="B81" s="31"/>
      <c r="C81" s="170"/>
      <c r="D81" s="170"/>
      <c r="E81" s="170"/>
      <c r="F81" s="20"/>
      <c r="G81" s="20"/>
      <c r="H81" s="39">
        <f t="shared" si="3"/>
        <v>0</v>
      </c>
    </row>
    <row r="82" spans="1:8" x14ac:dyDescent="0.25">
      <c r="A82" s="31"/>
      <c r="B82" s="31"/>
      <c r="C82" s="170"/>
      <c r="D82" s="170"/>
      <c r="E82" s="170"/>
      <c r="F82" s="20"/>
      <c r="G82" s="20"/>
      <c r="H82" s="39">
        <f t="shared" si="3"/>
        <v>0</v>
      </c>
    </row>
    <row r="83" spans="1:8" x14ac:dyDescent="0.25">
      <c r="A83" s="31"/>
      <c r="B83" s="31"/>
      <c r="C83" s="170"/>
      <c r="D83" s="170"/>
      <c r="E83" s="170"/>
      <c r="F83" s="20"/>
      <c r="G83" s="20"/>
      <c r="H83" s="39">
        <f t="shared" si="3"/>
        <v>0</v>
      </c>
    </row>
    <row r="84" spans="1:8" x14ac:dyDescent="0.25">
      <c r="A84" s="31"/>
      <c r="B84" s="31"/>
      <c r="C84" s="170"/>
      <c r="D84" s="170"/>
      <c r="E84" s="170"/>
      <c r="F84" s="20"/>
      <c r="G84" s="20"/>
      <c r="H84" s="39">
        <f t="shared" si="3"/>
        <v>0</v>
      </c>
    </row>
    <row r="85" spans="1:8" ht="15.75" thickBot="1" x14ac:dyDescent="0.3">
      <c r="A85" s="31"/>
      <c r="B85" s="31"/>
      <c r="C85" s="170"/>
      <c r="D85" s="170"/>
      <c r="E85" s="170"/>
      <c r="F85" s="20"/>
      <c r="G85" s="20"/>
      <c r="H85" s="39">
        <f t="shared" si="3"/>
        <v>0</v>
      </c>
    </row>
    <row r="86" spans="1:8" ht="15.75" thickBot="1" x14ac:dyDescent="0.3">
      <c r="A86" s="305" t="s">
        <v>254</v>
      </c>
      <c r="B86" s="306"/>
      <c r="C86" s="307"/>
      <c r="D86" s="168"/>
      <c r="E86" s="168"/>
      <c r="F86" s="47"/>
      <c r="G86" s="47">
        <f>G87+G88</f>
        <v>0</v>
      </c>
      <c r="H86" s="147">
        <f>H87+H88</f>
        <v>0</v>
      </c>
    </row>
    <row r="87" spans="1:8" x14ac:dyDescent="0.25">
      <c r="A87" s="334"/>
      <c r="B87" s="334"/>
      <c r="C87" s="171" t="s">
        <v>255</v>
      </c>
      <c r="D87" s="172"/>
      <c r="E87" s="172"/>
      <c r="F87" s="60"/>
      <c r="G87" s="60">
        <f>COUNTIF(E89:E97,"nu")</f>
        <v>0</v>
      </c>
      <c r="H87" s="43">
        <f>SUMIF(E89:E97,"nu",H89:H97)</f>
        <v>0</v>
      </c>
    </row>
    <row r="88" spans="1:8" ht="15.75" customHeight="1" thickBot="1" x14ac:dyDescent="0.3">
      <c r="A88" s="334"/>
      <c r="B88" s="334"/>
      <c r="C88" s="173" t="s">
        <v>256</v>
      </c>
      <c r="D88" s="174" t="s">
        <v>65</v>
      </c>
      <c r="E88" s="174" t="s">
        <v>148</v>
      </c>
      <c r="F88" s="51"/>
      <c r="G88" s="51">
        <f>COUNTIF(E89:E97,"da")</f>
        <v>0</v>
      </c>
      <c r="H88" s="45">
        <f>SUMIF(E89:E97,"DA",H89:H97)</f>
        <v>0</v>
      </c>
    </row>
    <row r="89" spans="1:8" x14ac:dyDescent="0.25">
      <c r="A89" s="334"/>
      <c r="B89" s="334"/>
      <c r="C89" s="234"/>
      <c r="D89" s="170"/>
      <c r="E89" s="170"/>
      <c r="F89" s="20"/>
      <c r="G89" s="20"/>
      <c r="H89" s="39">
        <f t="shared" ref="H89:H97" si="4">IF(D89=0,0,D89/800)</f>
        <v>0</v>
      </c>
    </row>
    <row r="90" spans="1:8" x14ac:dyDescent="0.25">
      <c r="A90" s="334"/>
      <c r="B90" s="334"/>
      <c r="C90" s="234"/>
      <c r="D90" s="28"/>
      <c r="E90" s="28"/>
      <c r="F90" s="21"/>
      <c r="G90" s="21"/>
      <c r="H90" s="50">
        <f t="shared" si="4"/>
        <v>0</v>
      </c>
    </row>
    <row r="91" spans="1:8" x14ac:dyDescent="0.25">
      <c r="A91" s="334"/>
      <c r="B91" s="334"/>
      <c r="C91" s="234"/>
      <c r="D91" s="170"/>
      <c r="E91" s="170"/>
      <c r="F91" s="20"/>
      <c r="G91" s="20"/>
      <c r="H91" s="50">
        <f t="shared" si="4"/>
        <v>0</v>
      </c>
    </row>
    <row r="92" spans="1:8" x14ac:dyDescent="0.25">
      <c r="A92" s="334"/>
      <c r="B92" s="334"/>
      <c r="C92" s="234"/>
      <c r="D92" s="170"/>
      <c r="E92" s="170"/>
      <c r="F92" s="20"/>
      <c r="G92" s="20"/>
      <c r="H92" s="50">
        <f t="shared" si="4"/>
        <v>0</v>
      </c>
    </row>
    <row r="93" spans="1:8" x14ac:dyDescent="0.25">
      <c r="A93" s="334"/>
      <c r="B93" s="334"/>
      <c r="C93" s="234"/>
      <c r="D93" s="170"/>
      <c r="E93" s="170"/>
      <c r="F93" s="20"/>
      <c r="G93" s="20"/>
      <c r="H93" s="50">
        <f t="shared" si="4"/>
        <v>0</v>
      </c>
    </row>
    <row r="94" spans="1:8" x14ac:dyDescent="0.25">
      <c r="A94" s="334"/>
      <c r="B94" s="334"/>
      <c r="C94" s="170"/>
      <c r="D94" s="170"/>
      <c r="E94" s="170"/>
      <c r="F94" s="20"/>
      <c r="G94" s="20"/>
      <c r="H94" s="50">
        <f t="shared" si="4"/>
        <v>0</v>
      </c>
    </row>
    <row r="95" spans="1:8" x14ac:dyDescent="0.25">
      <c r="A95" s="334"/>
      <c r="B95" s="334"/>
      <c r="C95" s="170"/>
      <c r="D95" s="170"/>
      <c r="E95" s="170"/>
      <c r="F95" s="20"/>
      <c r="G95" s="20"/>
      <c r="H95" s="39">
        <f t="shared" si="4"/>
        <v>0</v>
      </c>
    </row>
    <row r="96" spans="1:8" x14ac:dyDescent="0.25">
      <c r="A96" s="334"/>
      <c r="B96" s="334"/>
      <c r="C96" s="170"/>
      <c r="D96" s="170"/>
      <c r="E96" s="170"/>
      <c r="F96" s="20"/>
      <c r="G96" s="20"/>
      <c r="H96" s="39">
        <f t="shared" si="4"/>
        <v>0</v>
      </c>
    </row>
    <row r="97" spans="1:8" ht="15.75" thickBot="1" x14ac:dyDescent="0.3">
      <c r="A97" s="335"/>
      <c r="B97" s="335"/>
      <c r="C97" s="46"/>
      <c r="D97" s="46"/>
      <c r="E97" s="46"/>
      <c r="F97" s="40"/>
      <c r="G97" s="40"/>
      <c r="H97" s="39">
        <f t="shared" si="4"/>
        <v>0</v>
      </c>
    </row>
    <row r="98" spans="1:8" ht="19.5" thickBot="1" x14ac:dyDescent="0.35">
      <c r="A98" s="336" t="s">
        <v>451</v>
      </c>
      <c r="B98" s="337"/>
      <c r="C98" s="337"/>
      <c r="D98" s="338"/>
      <c r="E98" s="47"/>
      <c r="F98" s="47"/>
      <c r="G98" s="47">
        <f>G99+G146+G338+G624</f>
        <v>0</v>
      </c>
      <c r="H98" s="86">
        <f>H679+H680</f>
        <v>0</v>
      </c>
    </row>
    <row r="99" spans="1:8" ht="15.75" thickBot="1" x14ac:dyDescent="0.3">
      <c r="A99" s="325" t="s">
        <v>426</v>
      </c>
      <c r="B99" s="34" t="s">
        <v>38</v>
      </c>
      <c r="C99" s="48"/>
      <c r="D99" s="48"/>
      <c r="E99" s="48"/>
      <c r="F99" s="48"/>
      <c r="G99" s="48">
        <f>G100+G118+G101+G119</f>
        <v>0</v>
      </c>
      <c r="H99" s="65">
        <f>H100+H118+H137</f>
        <v>0</v>
      </c>
    </row>
    <row r="100" spans="1:8" x14ac:dyDescent="0.25">
      <c r="A100" s="309"/>
      <c r="B100" s="329"/>
      <c r="C100" s="21" t="s">
        <v>42</v>
      </c>
      <c r="D100" s="36"/>
      <c r="E100" s="20"/>
      <c r="F100" s="20"/>
      <c r="G100" s="42">
        <f>COUNTIF(D102:D117,"nu")</f>
        <v>0</v>
      </c>
      <c r="H100" s="43">
        <f>SUMIF(D102:D117,"NU",H102:H117)</f>
        <v>0</v>
      </c>
    </row>
    <row r="101" spans="1:8" ht="15.75" thickBot="1" x14ac:dyDescent="0.3">
      <c r="A101" s="309"/>
      <c r="B101" s="329"/>
      <c r="C101" s="21" t="s">
        <v>187</v>
      </c>
      <c r="D101" s="36" t="s">
        <v>148</v>
      </c>
      <c r="E101" s="20"/>
      <c r="F101" s="20"/>
      <c r="G101" s="44">
        <f>COUNTIF(D102:D117,"da")</f>
        <v>0</v>
      </c>
      <c r="H101" s="45">
        <f>SUMIF(D102:D117,"DA",H102:H117)</f>
        <v>0</v>
      </c>
    </row>
    <row r="102" spans="1:8" x14ac:dyDescent="0.25">
      <c r="A102" s="309"/>
      <c r="B102" s="330"/>
      <c r="C102" s="28"/>
      <c r="D102" s="38"/>
      <c r="E102" s="21"/>
      <c r="F102" s="21"/>
      <c r="G102" s="21"/>
      <c r="H102" s="39">
        <f>IF(C102=0,0,20)</f>
        <v>0</v>
      </c>
    </row>
    <row r="103" spans="1:8" x14ac:dyDescent="0.25">
      <c r="A103" s="309"/>
      <c r="B103" s="330"/>
      <c r="C103" s="28"/>
      <c r="D103" s="38"/>
      <c r="E103" s="21"/>
      <c r="F103" s="21"/>
      <c r="G103" s="21"/>
      <c r="H103" s="39">
        <f t="shared" ref="H103:H117" si="5">IF(C103=0,0,20)</f>
        <v>0</v>
      </c>
    </row>
    <row r="104" spans="1:8" x14ac:dyDescent="0.25">
      <c r="A104" s="309"/>
      <c r="B104" s="330"/>
      <c r="C104" s="28"/>
      <c r="D104" s="38"/>
      <c r="E104" s="21"/>
      <c r="F104" s="21"/>
      <c r="G104" s="21"/>
      <c r="H104" s="39">
        <f t="shared" si="5"/>
        <v>0</v>
      </c>
    </row>
    <row r="105" spans="1:8" x14ac:dyDescent="0.25">
      <c r="A105" s="309"/>
      <c r="B105" s="330"/>
      <c r="C105" s="28"/>
      <c r="D105" s="38"/>
      <c r="E105" s="21"/>
      <c r="F105" s="21"/>
      <c r="G105" s="21"/>
      <c r="H105" s="39">
        <f t="shared" si="5"/>
        <v>0</v>
      </c>
    </row>
    <row r="106" spans="1:8" x14ac:dyDescent="0.25">
      <c r="A106" s="309"/>
      <c r="B106" s="330"/>
      <c r="C106" s="28"/>
      <c r="D106" s="38"/>
      <c r="E106" s="21"/>
      <c r="F106" s="21"/>
      <c r="G106" s="21"/>
      <c r="H106" s="39">
        <f t="shared" si="5"/>
        <v>0</v>
      </c>
    </row>
    <row r="107" spans="1:8" x14ac:dyDescent="0.25">
      <c r="A107" s="309"/>
      <c r="B107" s="330"/>
      <c r="C107" s="28"/>
      <c r="D107" s="38"/>
      <c r="E107" s="21"/>
      <c r="F107" s="21"/>
      <c r="G107" s="21"/>
      <c r="H107" s="39">
        <f t="shared" si="5"/>
        <v>0</v>
      </c>
    </row>
    <row r="108" spans="1:8" x14ac:dyDescent="0.25">
      <c r="A108" s="309"/>
      <c r="B108" s="330"/>
      <c r="C108" s="28"/>
      <c r="D108" s="38"/>
      <c r="E108" s="21"/>
      <c r="F108" s="21"/>
      <c r="G108" s="21"/>
      <c r="H108" s="39">
        <f t="shared" si="5"/>
        <v>0</v>
      </c>
    </row>
    <row r="109" spans="1:8" x14ac:dyDescent="0.25">
      <c r="A109" s="309"/>
      <c r="B109" s="330"/>
      <c r="C109" s="28"/>
      <c r="D109" s="38"/>
      <c r="E109" s="21"/>
      <c r="F109" s="21"/>
      <c r="G109" s="21"/>
      <c r="H109" s="39">
        <f t="shared" si="5"/>
        <v>0</v>
      </c>
    </row>
    <row r="110" spans="1:8" x14ac:dyDescent="0.25">
      <c r="A110" s="309"/>
      <c r="B110" s="330"/>
      <c r="C110" s="28"/>
      <c r="D110" s="38"/>
      <c r="E110" s="21"/>
      <c r="F110" s="21"/>
      <c r="G110" s="21"/>
      <c r="H110" s="39">
        <f t="shared" si="5"/>
        <v>0</v>
      </c>
    </row>
    <row r="111" spans="1:8" x14ac:dyDescent="0.25">
      <c r="A111" s="309"/>
      <c r="B111" s="330"/>
      <c r="C111" s="28"/>
      <c r="D111" s="38"/>
      <c r="E111" s="21"/>
      <c r="F111" s="21"/>
      <c r="G111" s="21"/>
      <c r="H111" s="39">
        <f t="shared" si="5"/>
        <v>0</v>
      </c>
    </row>
    <row r="112" spans="1:8" x14ac:dyDescent="0.25">
      <c r="A112" s="309"/>
      <c r="B112" s="330"/>
      <c r="C112" s="28"/>
      <c r="D112" s="38"/>
      <c r="E112" s="21"/>
      <c r="F112" s="21"/>
      <c r="G112" s="21"/>
      <c r="H112" s="39">
        <f t="shared" si="5"/>
        <v>0</v>
      </c>
    </row>
    <row r="113" spans="1:8" x14ac:dyDescent="0.25">
      <c r="A113" s="309"/>
      <c r="B113" s="330"/>
      <c r="C113" s="28"/>
      <c r="D113" s="38"/>
      <c r="E113" s="21"/>
      <c r="F113" s="21"/>
      <c r="G113" s="21"/>
      <c r="H113" s="39">
        <f t="shared" si="5"/>
        <v>0</v>
      </c>
    </row>
    <row r="114" spans="1:8" x14ac:dyDescent="0.25">
      <c r="A114" s="309"/>
      <c r="B114" s="330"/>
      <c r="C114" s="28"/>
      <c r="D114" s="38"/>
      <c r="E114" s="21"/>
      <c r="F114" s="21"/>
      <c r="G114" s="21"/>
      <c r="H114" s="39">
        <f t="shared" si="5"/>
        <v>0</v>
      </c>
    </row>
    <row r="115" spans="1:8" x14ac:dyDescent="0.25">
      <c r="A115" s="309"/>
      <c r="B115" s="330"/>
      <c r="C115" s="28"/>
      <c r="D115" s="38"/>
      <c r="E115" s="21"/>
      <c r="F115" s="21"/>
      <c r="G115" s="21"/>
      <c r="H115" s="39">
        <f t="shared" si="5"/>
        <v>0</v>
      </c>
    </row>
    <row r="116" spans="1:8" x14ac:dyDescent="0.25">
      <c r="A116" s="309"/>
      <c r="B116" s="330"/>
      <c r="C116" s="28"/>
      <c r="D116" s="38"/>
      <c r="E116" s="21"/>
      <c r="F116" s="21"/>
      <c r="G116" s="21"/>
      <c r="H116" s="39">
        <f t="shared" si="5"/>
        <v>0</v>
      </c>
    </row>
    <row r="117" spans="1:8" ht="15.75" thickBot="1" x14ac:dyDescent="0.3">
      <c r="A117" s="309"/>
      <c r="B117" s="330"/>
      <c r="C117" s="28"/>
      <c r="D117" s="38"/>
      <c r="E117" s="21"/>
      <c r="F117" s="21"/>
      <c r="G117" s="21"/>
      <c r="H117" s="39">
        <f t="shared" si="5"/>
        <v>0</v>
      </c>
    </row>
    <row r="118" spans="1:8" x14ac:dyDescent="0.25">
      <c r="A118" s="309"/>
      <c r="B118" s="330"/>
      <c r="C118" s="21" t="s">
        <v>44</v>
      </c>
      <c r="D118" s="21"/>
      <c r="E118" s="21"/>
      <c r="F118" s="21"/>
      <c r="G118" s="42">
        <f>COUNTIF(D120:D136,"nu")</f>
        <v>0</v>
      </c>
      <c r="H118" s="43">
        <f>SUMIF(D120:D136,"NU",H120:H136)</f>
        <v>0</v>
      </c>
    </row>
    <row r="119" spans="1:8" ht="15.75" thickBot="1" x14ac:dyDescent="0.3">
      <c r="A119" s="309"/>
      <c r="B119" s="330"/>
      <c r="C119" s="21" t="s">
        <v>188</v>
      </c>
      <c r="D119" s="36" t="s">
        <v>148</v>
      </c>
      <c r="E119" s="21"/>
      <c r="F119" s="21" t="s">
        <v>10</v>
      </c>
      <c r="G119" s="44">
        <f>COUNTIF(D120:D136,"da")</f>
        <v>0</v>
      </c>
      <c r="H119" s="45">
        <f>SUMIF(D120:D136,"DA",H120:H136)</f>
        <v>0</v>
      </c>
    </row>
    <row r="120" spans="1:8" x14ac:dyDescent="0.25">
      <c r="A120" s="309"/>
      <c r="B120" s="330"/>
      <c r="C120" s="28"/>
      <c r="D120" s="38"/>
      <c r="E120" s="28"/>
      <c r="F120" s="28"/>
      <c r="G120" s="21"/>
      <c r="H120" s="39">
        <f>IF(F120=0,0,20/F120)</f>
        <v>0</v>
      </c>
    </row>
    <row r="121" spans="1:8" x14ac:dyDescent="0.25">
      <c r="A121" s="309"/>
      <c r="B121" s="330"/>
      <c r="C121" s="28"/>
      <c r="D121" s="38"/>
      <c r="E121" s="28"/>
      <c r="F121" s="28"/>
      <c r="G121" s="21"/>
      <c r="H121" s="39">
        <f t="shared" ref="H121:H136" si="6">IF(F121=0,0,20/F121)</f>
        <v>0</v>
      </c>
    </row>
    <row r="122" spans="1:8" x14ac:dyDescent="0.25">
      <c r="A122" s="309"/>
      <c r="B122" s="330"/>
      <c r="C122" s="28"/>
      <c r="D122" s="38"/>
      <c r="E122" s="28"/>
      <c r="F122" s="28"/>
      <c r="G122" s="21"/>
      <c r="H122" s="39">
        <f t="shared" si="6"/>
        <v>0</v>
      </c>
    </row>
    <row r="123" spans="1:8" x14ac:dyDescent="0.25">
      <c r="A123" s="309"/>
      <c r="B123" s="330"/>
      <c r="C123" s="28"/>
      <c r="D123" s="38"/>
      <c r="E123" s="28"/>
      <c r="F123" s="28"/>
      <c r="G123" s="21"/>
      <c r="H123" s="39">
        <f t="shared" si="6"/>
        <v>0</v>
      </c>
    </row>
    <row r="124" spans="1:8" x14ac:dyDescent="0.25">
      <c r="A124" s="309"/>
      <c r="B124" s="330"/>
      <c r="C124" s="28"/>
      <c r="D124" s="38"/>
      <c r="E124" s="28"/>
      <c r="F124" s="28"/>
      <c r="G124" s="21"/>
      <c r="H124" s="39">
        <f t="shared" si="6"/>
        <v>0</v>
      </c>
    </row>
    <row r="125" spans="1:8" x14ac:dyDescent="0.25">
      <c r="A125" s="309"/>
      <c r="B125" s="330"/>
      <c r="C125" s="28"/>
      <c r="D125" s="38"/>
      <c r="E125" s="28"/>
      <c r="F125" s="28"/>
      <c r="G125" s="21"/>
      <c r="H125" s="39">
        <f t="shared" si="6"/>
        <v>0</v>
      </c>
    </row>
    <row r="126" spans="1:8" x14ac:dyDescent="0.25">
      <c r="A126" s="309"/>
      <c r="B126" s="330"/>
      <c r="C126" s="28"/>
      <c r="D126" s="38"/>
      <c r="E126" s="28"/>
      <c r="F126" s="28"/>
      <c r="G126" s="21"/>
      <c r="H126" s="39">
        <f t="shared" si="6"/>
        <v>0</v>
      </c>
    </row>
    <row r="127" spans="1:8" x14ac:dyDescent="0.25">
      <c r="A127" s="309"/>
      <c r="B127" s="330"/>
      <c r="C127" s="28"/>
      <c r="D127" s="38"/>
      <c r="E127" s="28"/>
      <c r="F127" s="28"/>
      <c r="G127" s="21"/>
      <c r="H127" s="39">
        <f t="shared" si="6"/>
        <v>0</v>
      </c>
    </row>
    <row r="128" spans="1:8" x14ac:dyDescent="0.25">
      <c r="A128" s="309"/>
      <c r="B128" s="330"/>
      <c r="C128" s="28"/>
      <c r="D128" s="38"/>
      <c r="E128" s="28"/>
      <c r="F128" s="28"/>
      <c r="G128" s="21"/>
      <c r="H128" s="39">
        <f t="shared" si="6"/>
        <v>0</v>
      </c>
    </row>
    <row r="129" spans="1:8" x14ac:dyDescent="0.25">
      <c r="A129" s="309"/>
      <c r="B129" s="330"/>
      <c r="C129" s="28"/>
      <c r="D129" s="38"/>
      <c r="E129" s="28"/>
      <c r="F129" s="28"/>
      <c r="G129" s="21"/>
      <c r="H129" s="39">
        <f t="shared" si="6"/>
        <v>0</v>
      </c>
    </row>
    <row r="130" spans="1:8" x14ac:dyDescent="0.25">
      <c r="A130" s="309"/>
      <c r="B130" s="330"/>
      <c r="C130" s="28"/>
      <c r="D130" s="38"/>
      <c r="E130" s="28"/>
      <c r="F130" s="28"/>
      <c r="G130" s="21"/>
      <c r="H130" s="39">
        <f t="shared" si="6"/>
        <v>0</v>
      </c>
    </row>
    <row r="131" spans="1:8" x14ac:dyDescent="0.25">
      <c r="A131" s="309"/>
      <c r="B131" s="330"/>
      <c r="C131" s="28"/>
      <c r="D131" s="38"/>
      <c r="E131" s="28"/>
      <c r="F131" s="28"/>
      <c r="G131" s="21"/>
      <c r="H131" s="39">
        <f t="shared" si="6"/>
        <v>0</v>
      </c>
    </row>
    <row r="132" spans="1:8" x14ac:dyDescent="0.25">
      <c r="A132" s="309"/>
      <c r="B132" s="330"/>
      <c r="C132" s="28"/>
      <c r="D132" s="38"/>
      <c r="E132" s="28"/>
      <c r="F132" s="28"/>
      <c r="G132" s="21"/>
      <c r="H132" s="39">
        <f t="shared" si="6"/>
        <v>0</v>
      </c>
    </row>
    <row r="133" spans="1:8" x14ac:dyDescent="0.25">
      <c r="A133" s="309"/>
      <c r="B133" s="330"/>
      <c r="C133" s="28"/>
      <c r="D133" s="38"/>
      <c r="E133" s="28"/>
      <c r="F133" s="28"/>
      <c r="G133" s="21"/>
      <c r="H133" s="39">
        <f t="shared" si="6"/>
        <v>0</v>
      </c>
    </row>
    <row r="134" spans="1:8" x14ac:dyDescent="0.25">
      <c r="A134" s="309"/>
      <c r="B134" s="330"/>
      <c r="C134" s="28"/>
      <c r="D134" s="38"/>
      <c r="E134" s="28"/>
      <c r="F134" s="28"/>
      <c r="G134" s="21"/>
      <c r="H134" s="39">
        <f t="shared" si="6"/>
        <v>0</v>
      </c>
    </row>
    <row r="135" spans="1:8" x14ac:dyDescent="0.25">
      <c r="A135" s="309"/>
      <c r="B135" s="330"/>
      <c r="C135" s="28"/>
      <c r="D135" s="38"/>
      <c r="E135" s="28"/>
      <c r="F135" s="28"/>
      <c r="G135" s="21"/>
      <c r="H135" s="39">
        <f t="shared" si="6"/>
        <v>0</v>
      </c>
    </row>
    <row r="136" spans="1:8" ht="15.75" thickBot="1" x14ac:dyDescent="0.3">
      <c r="A136" s="309"/>
      <c r="B136" s="330"/>
      <c r="C136" s="28"/>
      <c r="D136" s="38"/>
      <c r="E136" s="28"/>
      <c r="F136" s="28"/>
      <c r="G136" s="21"/>
      <c r="H136" s="39">
        <f t="shared" si="6"/>
        <v>0</v>
      </c>
    </row>
    <row r="137" spans="1:8" x14ac:dyDescent="0.25">
      <c r="A137" s="309"/>
      <c r="B137" s="330"/>
      <c r="C137" s="21" t="s">
        <v>302</v>
      </c>
      <c r="D137" s="21"/>
      <c r="E137" s="21"/>
      <c r="F137" s="21"/>
      <c r="G137" s="42">
        <f>COUNTIF(D139:D145,"nu")</f>
        <v>0</v>
      </c>
      <c r="H137" s="43">
        <f>SUMIF(D139:D145,"NU",H139:H145)</f>
        <v>0</v>
      </c>
    </row>
    <row r="138" spans="1:8" ht="15.75" thickBot="1" x14ac:dyDescent="0.3">
      <c r="A138" s="309"/>
      <c r="B138" s="330"/>
      <c r="C138" s="21" t="s">
        <v>303</v>
      </c>
      <c r="D138" s="36" t="s">
        <v>148</v>
      </c>
      <c r="E138" s="21"/>
      <c r="F138" s="21"/>
      <c r="G138" s="44">
        <f>COUNTIF(D139:D145,"da")</f>
        <v>0</v>
      </c>
      <c r="H138" s="45">
        <f>SUMIF(D139:D145,"DA",H139:H145)</f>
        <v>0</v>
      </c>
    </row>
    <row r="139" spans="1:8" x14ac:dyDescent="0.25">
      <c r="A139" s="309"/>
      <c r="B139" s="330"/>
      <c r="C139" s="28"/>
      <c r="D139" s="38"/>
      <c r="E139" s="21"/>
      <c r="F139" s="21"/>
      <c r="G139" s="21"/>
      <c r="H139" s="39">
        <f t="shared" ref="H139:H145" si="7">IF(C139=0,0,3)</f>
        <v>0</v>
      </c>
    </row>
    <row r="140" spans="1:8" x14ac:dyDescent="0.25">
      <c r="A140" s="309"/>
      <c r="B140" s="331"/>
      <c r="C140" s="28"/>
      <c r="D140" s="164"/>
      <c r="E140" s="40"/>
      <c r="F140" s="40"/>
      <c r="G140" s="40"/>
      <c r="H140" s="39">
        <f t="shared" si="7"/>
        <v>0</v>
      </c>
    </row>
    <row r="141" spans="1:8" x14ac:dyDescent="0.25">
      <c r="A141" s="309"/>
      <c r="B141" s="331"/>
      <c r="C141" s="28"/>
      <c r="D141" s="164"/>
      <c r="E141" s="40"/>
      <c r="F141" s="40"/>
      <c r="G141" s="40"/>
      <c r="H141" s="39">
        <f>IF(C141=0,0,3)</f>
        <v>0</v>
      </c>
    </row>
    <row r="142" spans="1:8" x14ac:dyDescent="0.25">
      <c r="A142" s="309"/>
      <c r="B142" s="331"/>
      <c r="C142" s="28"/>
      <c r="D142" s="164"/>
      <c r="E142" s="40"/>
      <c r="F142" s="40"/>
      <c r="G142" s="40"/>
      <c r="H142" s="39">
        <f t="shared" si="7"/>
        <v>0</v>
      </c>
    </row>
    <row r="143" spans="1:8" x14ac:dyDescent="0.25">
      <c r="A143" s="309"/>
      <c r="B143" s="331"/>
      <c r="C143" s="28"/>
      <c r="D143" s="164"/>
      <c r="E143" s="40"/>
      <c r="F143" s="40"/>
      <c r="G143" s="40"/>
      <c r="H143" s="39">
        <f t="shared" si="7"/>
        <v>0</v>
      </c>
    </row>
    <row r="144" spans="1:8" x14ac:dyDescent="0.25">
      <c r="A144" s="309"/>
      <c r="B144" s="331"/>
      <c r="C144" s="28"/>
      <c r="D144" s="164"/>
      <c r="E144" s="40"/>
      <c r="F144" s="40"/>
      <c r="G144" s="40"/>
      <c r="H144" s="39">
        <f t="shared" si="7"/>
        <v>0</v>
      </c>
    </row>
    <row r="145" spans="1:8" ht="15.75" thickBot="1" x14ac:dyDescent="0.3">
      <c r="A145" s="310"/>
      <c r="B145" s="331"/>
      <c r="C145" s="28"/>
      <c r="D145" s="164"/>
      <c r="E145" s="40"/>
      <c r="F145" s="40"/>
      <c r="G145" s="40"/>
      <c r="H145" s="39">
        <f t="shared" si="7"/>
        <v>0</v>
      </c>
    </row>
    <row r="146" spans="1:8" ht="15.75" thickBot="1" x14ac:dyDescent="0.3">
      <c r="A146" s="308" t="s">
        <v>186</v>
      </c>
      <c r="B146" s="22" t="s">
        <v>39</v>
      </c>
      <c r="C146" s="23"/>
      <c r="D146" s="23"/>
      <c r="E146" s="23"/>
      <c r="F146" s="23"/>
      <c r="G146" s="23">
        <f>G147+G175</f>
        <v>0</v>
      </c>
      <c r="H146" s="58">
        <f>H147+H175</f>
        <v>0</v>
      </c>
    </row>
    <row r="147" spans="1:8" ht="15.75" thickBot="1" x14ac:dyDescent="0.3">
      <c r="A147" s="309"/>
      <c r="B147" s="22" t="s">
        <v>418</v>
      </c>
      <c r="C147" s="23"/>
      <c r="D147" s="23"/>
      <c r="E147" s="23"/>
      <c r="F147" s="23"/>
      <c r="G147" s="23">
        <f>G148+G149+G157+G158</f>
        <v>0</v>
      </c>
      <c r="H147" s="58">
        <f>H148+H157+H168</f>
        <v>0</v>
      </c>
    </row>
    <row r="148" spans="1:8" x14ac:dyDescent="0.25">
      <c r="A148" s="309"/>
      <c r="B148" s="332"/>
      <c r="C148" s="20" t="s">
        <v>414</v>
      </c>
      <c r="D148" s="175"/>
      <c r="E148" s="20"/>
      <c r="F148" s="20"/>
      <c r="G148" s="274">
        <f>COUNTIF(D150:D156,"nu")</f>
        <v>0</v>
      </c>
      <c r="H148" s="275">
        <f>SUMIF(D150:D156,"NU",H150:H156)</f>
        <v>0</v>
      </c>
    </row>
    <row r="149" spans="1:8" ht="15.75" thickBot="1" x14ac:dyDescent="0.3">
      <c r="A149" s="309"/>
      <c r="B149" s="333"/>
      <c r="C149" s="21" t="s">
        <v>415</v>
      </c>
      <c r="D149" s="36" t="s">
        <v>148</v>
      </c>
      <c r="E149" s="175"/>
      <c r="F149" s="20"/>
      <c r="G149" s="44">
        <f>COUNTIF(D150:D156,"da")</f>
        <v>0</v>
      </c>
      <c r="H149" s="45">
        <f>SUMIF(D150:D156,"DA",H150:H156)</f>
        <v>0</v>
      </c>
    </row>
    <row r="150" spans="1:8" x14ac:dyDescent="0.25">
      <c r="A150" s="309"/>
      <c r="B150" s="333"/>
      <c r="C150" s="28"/>
      <c r="D150" s="38"/>
      <c r="E150" s="38"/>
      <c r="F150" s="21"/>
      <c r="G150" s="21"/>
      <c r="H150" s="39">
        <f>IF(C150=0,0,100)</f>
        <v>0</v>
      </c>
    </row>
    <row r="151" spans="1:8" x14ac:dyDescent="0.25">
      <c r="A151" s="309"/>
      <c r="B151" s="333"/>
      <c r="C151" s="28"/>
      <c r="D151" s="38"/>
      <c r="E151" s="38"/>
      <c r="F151" s="21"/>
      <c r="G151" s="21"/>
      <c r="H151" s="39">
        <f t="shared" ref="H151:H156" si="8">IF(C151=0,0,100)</f>
        <v>0</v>
      </c>
    </row>
    <row r="152" spans="1:8" x14ac:dyDescent="0.25">
      <c r="A152" s="309"/>
      <c r="B152" s="333"/>
      <c r="C152" s="28"/>
      <c r="D152" s="38"/>
      <c r="E152" s="38"/>
      <c r="F152" s="21"/>
      <c r="G152" s="21"/>
      <c r="H152" s="39">
        <f t="shared" si="8"/>
        <v>0</v>
      </c>
    </row>
    <row r="153" spans="1:8" x14ac:dyDescent="0.25">
      <c r="A153" s="309"/>
      <c r="B153" s="333"/>
      <c r="C153" s="28"/>
      <c r="D153" s="38"/>
      <c r="E153" s="38"/>
      <c r="F153" s="21"/>
      <c r="G153" s="21"/>
      <c r="H153" s="39">
        <f t="shared" si="8"/>
        <v>0</v>
      </c>
    </row>
    <row r="154" spans="1:8" x14ac:dyDescent="0.25">
      <c r="A154" s="309"/>
      <c r="B154" s="333"/>
      <c r="C154" s="28"/>
      <c r="D154" s="38"/>
      <c r="E154" s="38"/>
      <c r="F154" s="21"/>
      <c r="G154" s="21"/>
      <c r="H154" s="39">
        <f t="shared" si="8"/>
        <v>0</v>
      </c>
    </row>
    <row r="155" spans="1:8" x14ac:dyDescent="0.25">
      <c r="A155" s="309"/>
      <c r="B155" s="333"/>
      <c r="C155" s="28"/>
      <c r="D155" s="38"/>
      <c r="E155" s="38"/>
      <c r="F155" s="21"/>
      <c r="G155" s="21"/>
      <c r="H155" s="39">
        <f t="shared" si="8"/>
        <v>0</v>
      </c>
    </row>
    <row r="156" spans="1:8" ht="15.75" thickBot="1" x14ac:dyDescent="0.3">
      <c r="A156" s="309"/>
      <c r="B156" s="333"/>
      <c r="C156" s="28"/>
      <c r="D156" s="38"/>
      <c r="E156" s="38"/>
      <c r="F156" s="21"/>
      <c r="G156" s="21"/>
      <c r="H156" s="39">
        <f t="shared" si="8"/>
        <v>0</v>
      </c>
    </row>
    <row r="157" spans="1:8" x14ac:dyDescent="0.25">
      <c r="A157" s="309"/>
      <c r="B157" s="333"/>
      <c r="C157" s="21" t="s">
        <v>416</v>
      </c>
      <c r="D157" s="21"/>
      <c r="E157" s="176"/>
      <c r="F157" s="21"/>
      <c r="G157" s="42">
        <f>COUNTIF(D159:D167,"nu")</f>
        <v>0</v>
      </c>
      <c r="H157" s="43">
        <f>SUMIF(D159:D167,"NU",H159:H167)</f>
        <v>0</v>
      </c>
    </row>
    <row r="158" spans="1:8" ht="15.75" thickBot="1" x14ac:dyDescent="0.3">
      <c r="A158" s="309"/>
      <c r="B158" s="333"/>
      <c r="C158" s="21" t="s">
        <v>417</v>
      </c>
      <c r="D158" s="36" t="s">
        <v>148</v>
      </c>
      <c r="E158" s="175"/>
      <c r="F158" s="21" t="s">
        <v>10</v>
      </c>
      <c r="G158" s="44">
        <f>COUNTIF(D159:D167,"da")</f>
        <v>0</v>
      </c>
      <c r="H158" s="45">
        <f>SUMIF(D159:D167,"DA",H159:H167)</f>
        <v>0</v>
      </c>
    </row>
    <row r="159" spans="1:8" x14ac:dyDescent="0.25">
      <c r="A159" s="309"/>
      <c r="B159" s="333"/>
      <c r="C159" s="28"/>
      <c r="D159" s="38"/>
      <c r="E159" s="38"/>
      <c r="F159" s="28"/>
      <c r="G159" s="21"/>
      <c r="H159" s="39">
        <f>IF(F159=0,0,100/F159)</f>
        <v>0</v>
      </c>
    </row>
    <row r="160" spans="1:8" x14ac:dyDescent="0.25">
      <c r="A160" s="309"/>
      <c r="B160" s="333"/>
      <c r="C160" s="28"/>
      <c r="D160" s="38"/>
      <c r="E160" s="38"/>
      <c r="F160" s="28"/>
      <c r="G160" s="21"/>
      <c r="H160" s="39">
        <f t="shared" ref="H160:H167" si="9">IF(F160=0,0,100/F160)</f>
        <v>0</v>
      </c>
    </row>
    <row r="161" spans="1:8" x14ac:dyDescent="0.25">
      <c r="A161" s="309"/>
      <c r="B161" s="333"/>
      <c r="C161" s="28"/>
      <c r="D161" s="38"/>
      <c r="E161" s="38"/>
      <c r="F161" s="28"/>
      <c r="G161" s="21"/>
      <c r="H161" s="39">
        <f t="shared" si="9"/>
        <v>0</v>
      </c>
    </row>
    <row r="162" spans="1:8" x14ac:dyDescent="0.25">
      <c r="A162" s="309"/>
      <c r="B162" s="333"/>
      <c r="C162" s="28"/>
      <c r="D162" s="38"/>
      <c r="E162" s="38"/>
      <c r="F162" s="28"/>
      <c r="G162" s="21"/>
      <c r="H162" s="39">
        <f t="shared" si="9"/>
        <v>0</v>
      </c>
    </row>
    <row r="163" spans="1:8" x14ac:dyDescent="0.25">
      <c r="A163" s="309"/>
      <c r="B163" s="333"/>
      <c r="C163" s="28"/>
      <c r="D163" s="38"/>
      <c r="E163" s="38"/>
      <c r="F163" s="28"/>
      <c r="G163" s="21"/>
      <c r="H163" s="39">
        <f t="shared" si="9"/>
        <v>0</v>
      </c>
    </row>
    <row r="164" spans="1:8" x14ac:dyDescent="0.25">
      <c r="A164" s="309"/>
      <c r="B164" s="333"/>
      <c r="C164" s="28"/>
      <c r="D164" s="38"/>
      <c r="E164" s="38"/>
      <c r="F164" s="28"/>
      <c r="G164" s="21"/>
      <c r="H164" s="39">
        <f t="shared" si="9"/>
        <v>0</v>
      </c>
    </row>
    <row r="165" spans="1:8" x14ac:dyDescent="0.25">
      <c r="A165" s="309"/>
      <c r="B165" s="333"/>
      <c r="C165" s="28"/>
      <c r="D165" s="38"/>
      <c r="E165" s="38"/>
      <c r="F165" s="28"/>
      <c r="G165" s="21"/>
      <c r="H165" s="39">
        <f t="shared" si="9"/>
        <v>0</v>
      </c>
    </row>
    <row r="166" spans="1:8" x14ac:dyDescent="0.25">
      <c r="A166" s="309"/>
      <c r="B166" s="333"/>
      <c r="C166" s="28"/>
      <c r="D166" s="38"/>
      <c r="E166" s="38"/>
      <c r="F166" s="28"/>
      <c r="G166" s="21"/>
      <c r="H166" s="39">
        <f t="shared" si="9"/>
        <v>0</v>
      </c>
    </row>
    <row r="167" spans="1:8" ht="15.75" thickBot="1" x14ac:dyDescent="0.3">
      <c r="A167" s="309"/>
      <c r="B167" s="333"/>
      <c r="C167" s="28"/>
      <c r="D167" s="38"/>
      <c r="E167" s="38"/>
      <c r="F167" s="28"/>
      <c r="G167" s="21"/>
      <c r="H167" s="39">
        <f t="shared" si="9"/>
        <v>0</v>
      </c>
    </row>
    <row r="168" spans="1:8" x14ac:dyDescent="0.25">
      <c r="A168" s="309"/>
      <c r="B168" s="333"/>
      <c r="C168" s="21" t="s">
        <v>308</v>
      </c>
      <c r="D168" s="21"/>
      <c r="E168" s="176"/>
      <c r="F168" s="21"/>
      <c r="G168" s="42">
        <f>COUNTIF(D170:D174,"nu")</f>
        <v>0</v>
      </c>
      <c r="H168" s="43">
        <f>SUMIF(D170:D174,"NU",H170:H174)</f>
        <v>0</v>
      </c>
    </row>
    <row r="169" spans="1:8" ht="15.75" thickBot="1" x14ac:dyDescent="0.3">
      <c r="A169" s="309"/>
      <c r="B169" s="333"/>
      <c r="C169" s="21" t="s">
        <v>422</v>
      </c>
      <c r="D169" s="36" t="s">
        <v>148</v>
      </c>
      <c r="E169" s="175"/>
      <c r="F169" s="21"/>
      <c r="G169" s="44">
        <f>COUNTIF(D170:D174,"da")</f>
        <v>0</v>
      </c>
      <c r="H169" s="45">
        <f>SUMIF(D170:D174,"DA",H170:H174)</f>
        <v>0</v>
      </c>
    </row>
    <row r="170" spans="1:8" x14ac:dyDescent="0.25">
      <c r="A170" s="309"/>
      <c r="B170" s="333"/>
      <c r="C170" s="28"/>
      <c r="D170" s="38"/>
      <c r="E170" s="38"/>
      <c r="F170" s="21"/>
      <c r="G170" s="21"/>
      <c r="H170" s="39">
        <f>IF(C170=0,0,30)</f>
        <v>0</v>
      </c>
    </row>
    <row r="171" spans="1:8" x14ac:dyDescent="0.25">
      <c r="A171" s="309"/>
      <c r="B171" s="333"/>
      <c r="C171" s="28"/>
      <c r="D171" s="164"/>
      <c r="E171" s="164"/>
      <c r="F171" s="40"/>
      <c r="G171" s="40"/>
      <c r="H171" s="39">
        <f t="shared" ref="H171:H174" si="10">IF(C171=0,0,30)</f>
        <v>0</v>
      </c>
    </row>
    <row r="172" spans="1:8" x14ac:dyDescent="0.25">
      <c r="A172" s="309"/>
      <c r="B172" s="333"/>
      <c r="C172" s="28"/>
      <c r="D172" s="38"/>
      <c r="E172" s="164"/>
      <c r="F172" s="40"/>
      <c r="G172" s="40"/>
      <c r="H172" s="39">
        <f t="shared" si="10"/>
        <v>0</v>
      </c>
    </row>
    <row r="173" spans="1:8" x14ac:dyDescent="0.25">
      <c r="A173" s="309"/>
      <c r="B173" s="333"/>
      <c r="C173" s="28"/>
      <c r="D173" s="38"/>
      <c r="E173" s="164"/>
      <c r="F173" s="40"/>
      <c r="G173" s="40"/>
      <c r="H173" s="39">
        <f t="shared" si="10"/>
        <v>0</v>
      </c>
    </row>
    <row r="174" spans="1:8" ht="15.75" thickBot="1" x14ac:dyDescent="0.3">
      <c r="A174" s="309"/>
      <c r="B174" s="339"/>
      <c r="C174" s="46"/>
      <c r="D174" s="164"/>
      <c r="E174" s="46"/>
      <c r="F174" s="40"/>
      <c r="G174" s="40"/>
      <c r="H174" s="39">
        <f t="shared" si="10"/>
        <v>0</v>
      </c>
    </row>
    <row r="175" spans="1:8" ht="15.75" thickBot="1" x14ac:dyDescent="0.3">
      <c r="A175" s="309"/>
      <c r="B175" s="204" t="s">
        <v>413</v>
      </c>
      <c r="C175" s="276"/>
      <c r="D175" s="277"/>
      <c r="E175" s="276"/>
      <c r="F175" s="47"/>
      <c r="G175" s="47">
        <f>G176+G177+G206+G207</f>
        <v>0</v>
      </c>
      <c r="H175" s="147">
        <f>H176+H206+H302</f>
        <v>0</v>
      </c>
    </row>
    <row r="176" spans="1:8" x14ac:dyDescent="0.25">
      <c r="A176" s="309"/>
      <c r="B176" s="329"/>
      <c r="C176" s="20" t="s">
        <v>42</v>
      </c>
      <c r="D176" s="175"/>
      <c r="E176" s="20"/>
      <c r="F176" s="20"/>
      <c r="G176" s="274">
        <f>COUNTIF(D178:D205,"nu")</f>
        <v>0</v>
      </c>
      <c r="H176" s="275">
        <f>SUMIF(D178:D205,"NU",H178:H205)</f>
        <v>0</v>
      </c>
    </row>
    <row r="177" spans="1:8" ht="15.75" thickBot="1" x14ac:dyDescent="0.3">
      <c r="A177" s="309"/>
      <c r="B177" s="329"/>
      <c r="C177" s="21" t="s">
        <v>187</v>
      </c>
      <c r="D177" s="36" t="s">
        <v>148</v>
      </c>
      <c r="E177" s="175"/>
      <c r="F177" s="20"/>
      <c r="G177" s="44">
        <f>COUNTIF(D178:D205,"da")</f>
        <v>0</v>
      </c>
      <c r="H177" s="45">
        <f>SUMIF(D178:D205,"DA",H178:H205)</f>
        <v>0</v>
      </c>
    </row>
    <row r="178" spans="1:8" x14ac:dyDescent="0.25">
      <c r="A178" s="309"/>
      <c r="B178" s="330"/>
      <c r="C178" s="28"/>
      <c r="D178" s="38"/>
      <c r="E178" s="38"/>
      <c r="F178" s="21"/>
      <c r="G178" s="21"/>
      <c r="H178" s="39">
        <f>IF(C178=0,0,20)</f>
        <v>0</v>
      </c>
    </row>
    <row r="179" spans="1:8" x14ac:dyDescent="0.25">
      <c r="A179" s="309"/>
      <c r="B179" s="330"/>
      <c r="C179" s="28"/>
      <c r="D179" s="38"/>
      <c r="E179" s="38"/>
      <c r="F179" s="21"/>
      <c r="G179" s="21"/>
      <c r="H179" s="39">
        <f>IF(C179=0,0,20)</f>
        <v>0</v>
      </c>
    </row>
    <row r="180" spans="1:8" x14ac:dyDescent="0.25">
      <c r="A180" s="309"/>
      <c r="B180" s="330"/>
      <c r="C180" s="28"/>
      <c r="D180" s="38"/>
      <c r="E180" s="38"/>
      <c r="F180" s="21"/>
      <c r="G180" s="21"/>
      <c r="H180" s="39">
        <f>IF(C180=0,0,20)</f>
        <v>0</v>
      </c>
    </row>
    <row r="181" spans="1:8" x14ac:dyDescent="0.25">
      <c r="A181" s="309"/>
      <c r="B181" s="330"/>
      <c r="C181" s="28"/>
      <c r="D181" s="38"/>
      <c r="E181" s="38"/>
      <c r="F181" s="21"/>
      <c r="G181" s="21"/>
      <c r="H181" s="39">
        <f t="shared" ref="H181:H204" si="11">IF(C181=0,0,20)</f>
        <v>0</v>
      </c>
    </row>
    <row r="182" spans="1:8" x14ac:dyDescent="0.25">
      <c r="A182" s="309"/>
      <c r="B182" s="330"/>
      <c r="C182" s="28"/>
      <c r="D182" s="38"/>
      <c r="E182" s="38"/>
      <c r="F182" s="21"/>
      <c r="G182" s="21"/>
      <c r="H182" s="39">
        <f t="shared" si="11"/>
        <v>0</v>
      </c>
    </row>
    <row r="183" spans="1:8" x14ac:dyDescent="0.25">
      <c r="A183" s="309"/>
      <c r="B183" s="330"/>
      <c r="C183" s="28"/>
      <c r="D183" s="38"/>
      <c r="E183" s="38"/>
      <c r="F183" s="21"/>
      <c r="G183" s="21"/>
      <c r="H183" s="39">
        <f t="shared" si="11"/>
        <v>0</v>
      </c>
    </row>
    <row r="184" spans="1:8" x14ac:dyDescent="0.25">
      <c r="A184" s="309"/>
      <c r="B184" s="330"/>
      <c r="C184" s="28"/>
      <c r="D184" s="38"/>
      <c r="E184" s="38"/>
      <c r="F184" s="21"/>
      <c r="G184" s="21"/>
      <c r="H184" s="39">
        <f t="shared" si="11"/>
        <v>0</v>
      </c>
    </row>
    <row r="185" spans="1:8" x14ac:dyDescent="0.25">
      <c r="A185" s="309"/>
      <c r="B185" s="330"/>
      <c r="C185" s="28"/>
      <c r="D185" s="38"/>
      <c r="E185" s="38"/>
      <c r="F185" s="21"/>
      <c r="G185" s="21"/>
      <c r="H185" s="39">
        <f t="shared" si="11"/>
        <v>0</v>
      </c>
    </row>
    <row r="186" spans="1:8" x14ac:dyDescent="0.25">
      <c r="A186" s="309"/>
      <c r="B186" s="330"/>
      <c r="C186" s="28"/>
      <c r="D186" s="38"/>
      <c r="E186" s="38"/>
      <c r="F186" s="21"/>
      <c r="G186" s="21"/>
      <c r="H186" s="39">
        <f t="shared" si="11"/>
        <v>0</v>
      </c>
    </row>
    <row r="187" spans="1:8" x14ac:dyDescent="0.25">
      <c r="A187" s="309"/>
      <c r="B187" s="330"/>
      <c r="C187" s="28"/>
      <c r="D187" s="38"/>
      <c r="E187" s="38"/>
      <c r="F187" s="21"/>
      <c r="G187" s="21"/>
      <c r="H187" s="39">
        <f t="shared" si="11"/>
        <v>0</v>
      </c>
    </row>
    <row r="188" spans="1:8" x14ac:dyDescent="0.25">
      <c r="A188" s="309"/>
      <c r="B188" s="330"/>
      <c r="C188" s="28"/>
      <c r="D188" s="38"/>
      <c r="E188" s="38"/>
      <c r="F188" s="21"/>
      <c r="G188" s="21"/>
      <c r="H188" s="39">
        <f t="shared" si="11"/>
        <v>0</v>
      </c>
    </row>
    <row r="189" spans="1:8" x14ac:dyDescent="0.25">
      <c r="A189" s="309"/>
      <c r="B189" s="330"/>
      <c r="C189" s="28"/>
      <c r="D189" s="38"/>
      <c r="E189" s="38"/>
      <c r="F189" s="21"/>
      <c r="G189" s="21"/>
      <c r="H189" s="39">
        <f t="shared" si="11"/>
        <v>0</v>
      </c>
    </row>
    <row r="190" spans="1:8" x14ac:dyDescent="0.25">
      <c r="A190" s="309"/>
      <c r="B190" s="330"/>
      <c r="C190" s="28"/>
      <c r="D190" s="38"/>
      <c r="E190" s="38"/>
      <c r="F190" s="21"/>
      <c r="G190" s="21"/>
      <c r="H190" s="39">
        <f t="shared" si="11"/>
        <v>0</v>
      </c>
    </row>
    <row r="191" spans="1:8" x14ac:dyDescent="0.25">
      <c r="A191" s="309"/>
      <c r="B191" s="330"/>
      <c r="C191" s="28"/>
      <c r="D191" s="38"/>
      <c r="E191" s="38"/>
      <c r="F191" s="21"/>
      <c r="G191" s="21"/>
      <c r="H191" s="39">
        <f t="shared" si="11"/>
        <v>0</v>
      </c>
    </row>
    <row r="192" spans="1:8" x14ac:dyDescent="0.25">
      <c r="A192" s="309"/>
      <c r="B192" s="330"/>
      <c r="C192" s="28"/>
      <c r="D192" s="38"/>
      <c r="E192" s="38"/>
      <c r="F192" s="21"/>
      <c r="G192" s="21"/>
      <c r="H192" s="39">
        <f t="shared" si="11"/>
        <v>0</v>
      </c>
    </row>
    <row r="193" spans="1:8" x14ac:dyDescent="0.25">
      <c r="A193" s="309"/>
      <c r="B193" s="330"/>
      <c r="C193" s="28"/>
      <c r="D193" s="38"/>
      <c r="E193" s="38"/>
      <c r="F193" s="21"/>
      <c r="G193" s="21"/>
      <c r="H193" s="39">
        <f t="shared" si="11"/>
        <v>0</v>
      </c>
    </row>
    <row r="194" spans="1:8" x14ac:dyDescent="0.25">
      <c r="A194" s="309"/>
      <c r="B194" s="330"/>
      <c r="C194" s="28"/>
      <c r="D194" s="38"/>
      <c r="E194" s="38"/>
      <c r="F194" s="21"/>
      <c r="G194" s="21"/>
      <c r="H194" s="39">
        <f t="shared" si="11"/>
        <v>0</v>
      </c>
    </row>
    <row r="195" spans="1:8" x14ac:dyDescent="0.25">
      <c r="A195" s="309"/>
      <c r="B195" s="330"/>
      <c r="C195" s="28"/>
      <c r="D195" s="38"/>
      <c r="E195" s="38"/>
      <c r="F195" s="21"/>
      <c r="G195" s="21"/>
      <c r="H195" s="39">
        <f t="shared" si="11"/>
        <v>0</v>
      </c>
    </row>
    <row r="196" spans="1:8" x14ac:dyDescent="0.25">
      <c r="A196" s="309"/>
      <c r="B196" s="330"/>
      <c r="C196" s="28"/>
      <c r="D196" s="38"/>
      <c r="E196" s="38"/>
      <c r="F196" s="21"/>
      <c r="G196" s="21"/>
      <c r="H196" s="39">
        <f t="shared" si="11"/>
        <v>0</v>
      </c>
    </row>
    <row r="197" spans="1:8" x14ac:dyDescent="0.25">
      <c r="A197" s="309"/>
      <c r="B197" s="330"/>
      <c r="C197" s="28"/>
      <c r="D197" s="38"/>
      <c r="E197" s="38"/>
      <c r="F197" s="21"/>
      <c r="G197" s="21"/>
      <c r="H197" s="39">
        <f t="shared" si="11"/>
        <v>0</v>
      </c>
    </row>
    <row r="198" spans="1:8" x14ac:dyDescent="0.25">
      <c r="A198" s="309"/>
      <c r="B198" s="330"/>
      <c r="C198" s="28"/>
      <c r="D198" s="38"/>
      <c r="E198" s="38"/>
      <c r="F198" s="21"/>
      <c r="G198" s="21"/>
      <c r="H198" s="39">
        <f t="shared" si="11"/>
        <v>0</v>
      </c>
    </row>
    <row r="199" spans="1:8" x14ac:dyDescent="0.25">
      <c r="A199" s="309"/>
      <c r="B199" s="330"/>
      <c r="C199" s="28"/>
      <c r="D199" s="38"/>
      <c r="E199" s="38"/>
      <c r="F199" s="21"/>
      <c r="G199" s="21"/>
      <c r="H199" s="39">
        <f t="shared" si="11"/>
        <v>0</v>
      </c>
    </row>
    <row r="200" spans="1:8" x14ac:dyDescent="0.25">
      <c r="A200" s="309"/>
      <c r="B200" s="330"/>
      <c r="C200" s="28"/>
      <c r="D200" s="38"/>
      <c r="E200" s="38"/>
      <c r="F200" s="21"/>
      <c r="G200" s="21"/>
      <c r="H200" s="39">
        <f t="shared" si="11"/>
        <v>0</v>
      </c>
    </row>
    <row r="201" spans="1:8" x14ac:dyDescent="0.25">
      <c r="A201" s="309"/>
      <c r="B201" s="330"/>
      <c r="C201" s="28"/>
      <c r="D201" s="38"/>
      <c r="E201" s="38"/>
      <c r="F201" s="21"/>
      <c r="G201" s="21"/>
      <c r="H201" s="39">
        <f t="shared" si="11"/>
        <v>0</v>
      </c>
    </row>
    <row r="202" spans="1:8" x14ac:dyDescent="0.25">
      <c r="A202" s="309"/>
      <c r="B202" s="330"/>
      <c r="C202" s="28"/>
      <c r="D202" s="38"/>
      <c r="E202" s="38"/>
      <c r="F202" s="21"/>
      <c r="G202" s="21"/>
      <c r="H202" s="39">
        <f t="shared" si="11"/>
        <v>0</v>
      </c>
    </row>
    <row r="203" spans="1:8" x14ac:dyDescent="0.25">
      <c r="A203" s="309"/>
      <c r="B203" s="330"/>
      <c r="C203" s="28"/>
      <c r="D203" s="38"/>
      <c r="E203" s="38"/>
      <c r="F203" s="21"/>
      <c r="G203" s="21"/>
      <c r="H203" s="39">
        <f t="shared" si="11"/>
        <v>0</v>
      </c>
    </row>
    <row r="204" spans="1:8" x14ac:dyDescent="0.25">
      <c r="A204" s="309"/>
      <c r="B204" s="330"/>
      <c r="C204" s="28"/>
      <c r="D204" s="38"/>
      <c r="E204" s="38"/>
      <c r="F204" s="21"/>
      <c r="G204" s="21"/>
      <c r="H204" s="39">
        <f t="shared" si="11"/>
        <v>0</v>
      </c>
    </row>
    <row r="205" spans="1:8" ht="15.75" thickBot="1" x14ac:dyDescent="0.3">
      <c r="A205" s="309"/>
      <c r="B205" s="330"/>
      <c r="C205" s="28"/>
      <c r="D205" s="38"/>
      <c r="E205" s="38"/>
      <c r="F205" s="21"/>
      <c r="G205" s="21"/>
      <c r="H205" s="39">
        <f>IF(C205=0,0,20)</f>
        <v>0</v>
      </c>
    </row>
    <row r="206" spans="1:8" x14ac:dyDescent="0.25">
      <c r="A206" s="309"/>
      <c r="B206" s="330"/>
      <c r="C206" s="21" t="s">
        <v>479</v>
      </c>
      <c r="D206" s="21"/>
      <c r="E206" s="176"/>
      <c r="F206" s="21"/>
      <c r="G206" s="42">
        <f>COUNTIF(D208:D301,"nu")</f>
        <v>0</v>
      </c>
      <c r="H206" s="43">
        <f>SUMIF(D208:D301,"NU",H208:H301)</f>
        <v>0</v>
      </c>
    </row>
    <row r="207" spans="1:8" ht="15.75" thickBot="1" x14ac:dyDescent="0.3">
      <c r="A207" s="309"/>
      <c r="B207" s="330"/>
      <c r="C207" s="21" t="s">
        <v>188</v>
      </c>
      <c r="D207" s="36" t="s">
        <v>148</v>
      </c>
      <c r="E207" s="175"/>
      <c r="F207" s="21" t="s">
        <v>10</v>
      </c>
      <c r="G207" s="44">
        <f>COUNTIF(D208:D301,"da")</f>
        <v>0</v>
      </c>
      <c r="H207" s="45">
        <f>SUMIF(D208:D301,"DA",H208:H301)</f>
        <v>0</v>
      </c>
    </row>
    <row r="208" spans="1:8" x14ac:dyDescent="0.25">
      <c r="A208" s="309"/>
      <c r="B208" s="330"/>
      <c r="C208" s="28"/>
      <c r="D208" s="38"/>
      <c r="E208" s="38"/>
      <c r="F208" s="28"/>
      <c r="G208" s="21"/>
      <c r="H208" s="39">
        <f>IF(F208=0,0,20/F208)</f>
        <v>0</v>
      </c>
    </row>
    <row r="209" spans="1:8" x14ac:dyDescent="0.25">
      <c r="A209" s="309"/>
      <c r="B209" s="330"/>
      <c r="C209" s="28"/>
      <c r="D209" s="38"/>
      <c r="E209" s="38"/>
      <c r="F209" s="28"/>
      <c r="G209" s="21"/>
      <c r="H209" s="39">
        <f t="shared" ref="H209:H299" si="12">IF(F209=0,0,20/F209)</f>
        <v>0</v>
      </c>
    </row>
    <row r="210" spans="1:8" x14ac:dyDescent="0.25">
      <c r="A210" s="309"/>
      <c r="B210" s="330"/>
      <c r="C210" s="28"/>
      <c r="D210" s="38"/>
      <c r="E210" s="38"/>
      <c r="F210" s="28"/>
      <c r="G210" s="21"/>
      <c r="H210" s="39">
        <f t="shared" si="12"/>
        <v>0</v>
      </c>
    </row>
    <row r="211" spans="1:8" x14ac:dyDescent="0.25">
      <c r="A211" s="309"/>
      <c r="B211" s="330"/>
      <c r="C211" s="28"/>
      <c r="D211" s="38"/>
      <c r="E211" s="38"/>
      <c r="F211" s="28"/>
      <c r="G211" s="21"/>
      <c r="H211" s="39">
        <f t="shared" si="12"/>
        <v>0</v>
      </c>
    </row>
    <row r="212" spans="1:8" x14ac:dyDescent="0.25">
      <c r="A212" s="309"/>
      <c r="B212" s="330"/>
      <c r="C212" s="28"/>
      <c r="D212" s="38"/>
      <c r="E212" s="38"/>
      <c r="F212" s="28"/>
      <c r="G212" s="21"/>
      <c r="H212" s="39">
        <f t="shared" si="12"/>
        <v>0</v>
      </c>
    </row>
    <row r="213" spans="1:8" x14ac:dyDescent="0.25">
      <c r="A213" s="309"/>
      <c r="B213" s="330"/>
      <c r="C213" s="28"/>
      <c r="D213" s="38"/>
      <c r="E213" s="38"/>
      <c r="F213" s="28"/>
      <c r="G213" s="21"/>
      <c r="H213" s="39">
        <f t="shared" si="12"/>
        <v>0</v>
      </c>
    </row>
    <row r="214" spans="1:8" x14ac:dyDescent="0.25">
      <c r="A214" s="309"/>
      <c r="B214" s="330"/>
      <c r="C214" s="28"/>
      <c r="D214" s="38"/>
      <c r="E214" s="38"/>
      <c r="F214" s="28"/>
      <c r="G214" s="21"/>
      <c r="H214" s="39">
        <f t="shared" si="12"/>
        <v>0</v>
      </c>
    </row>
    <row r="215" spans="1:8" x14ac:dyDescent="0.25">
      <c r="A215" s="309"/>
      <c r="B215" s="330"/>
      <c r="C215" s="28"/>
      <c r="D215" s="38"/>
      <c r="E215" s="38"/>
      <c r="F215" s="28"/>
      <c r="G215" s="21"/>
      <c r="H215" s="39">
        <f t="shared" si="12"/>
        <v>0</v>
      </c>
    </row>
    <row r="216" spans="1:8" x14ac:dyDescent="0.25">
      <c r="A216" s="309"/>
      <c r="B216" s="330"/>
      <c r="C216" s="28"/>
      <c r="D216" s="38"/>
      <c r="E216" s="38"/>
      <c r="F216" s="28"/>
      <c r="G216" s="21"/>
      <c r="H216" s="39">
        <f t="shared" si="12"/>
        <v>0</v>
      </c>
    </row>
    <row r="217" spans="1:8" x14ac:dyDescent="0.25">
      <c r="A217" s="309"/>
      <c r="B217" s="330"/>
      <c r="C217" s="28"/>
      <c r="D217" s="38"/>
      <c r="E217" s="38"/>
      <c r="F217" s="28"/>
      <c r="G217" s="21"/>
      <c r="H217" s="39">
        <f t="shared" si="12"/>
        <v>0</v>
      </c>
    </row>
    <row r="218" spans="1:8" x14ac:dyDescent="0.25">
      <c r="A218" s="309"/>
      <c r="B218" s="330"/>
      <c r="C218" s="28"/>
      <c r="D218" s="38"/>
      <c r="E218" s="38"/>
      <c r="F218" s="28"/>
      <c r="G218" s="21"/>
      <c r="H218" s="39">
        <f t="shared" si="12"/>
        <v>0</v>
      </c>
    </row>
    <row r="219" spans="1:8" x14ac:dyDescent="0.25">
      <c r="A219" s="309"/>
      <c r="B219" s="330"/>
      <c r="C219" s="28"/>
      <c r="D219" s="38"/>
      <c r="E219" s="38"/>
      <c r="F219" s="28"/>
      <c r="G219" s="21"/>
      <c r="H219" s="39">
        <f t="shared" si="12"/>
        <v>0</v>
      </c>
    </row>
    <row r="220" spans="1:8" x14ac:dyDescent="0.25">
      <c r="A220" s="309"/>
      <c r="B220" s="330"/>
      <c r="C220" s="28"/>
      <c r="D220" s="38"/>
      <c r="E220" s="38"/>
      <c r="F220" s="28"/>
      <c r="G220" s="21"/>
      <c r="H220" s="39">
        <f t="shared" si="12"/>
        <v>0</v>
      </c>
    </row>
    <row r="221" spans="1:8" x14ac:dyDescent="0.25">
      <c r="A221" s="309"/>
      <c r="B221" s="330"/>
      <c r="C221" s="28"/>
      <c r="D221" s="38"/>
      <c r="E221" s="38"/>
      <c r="F221" s="28"/>
      <c r="G221" s="21"/>
      <c r="H221" s="39">
        <f t="shared" si="12"/>
        <v>0</v>
      </c>
    </row>
    <row r="222" spans="1:8" x14ac:dyDescent="0.25">
      <c r="A222" s="309"/>
      <c r="B222" s="330"/>
      <c r="C222" s="28"/>
      <c r="D222" s="38"/>
      <c r="E222" s="38"/>
      <c r="F222" s="28"/>
      <c r="G222" s="21"/>
      <c r="H222" s="39">
        <f t="shared" si="12"/>
        <v>0</v>
      </c>
    </row>
    <row r="223" spans="1:8" x14ac:dyDescent="0.25">
      <c r="A223" s="309"/>
      <c r="B223" s="330"/>
      <c r="C223" s="28"/>
      <c r="D223" s="38"/>
      <c r="E223" s="38"/>
      <c r="F223" s="28"/>
      <c r="G223" s="21"/>
      <c r="H223" s="39">
        <f t="shared" si="12"/>
        <v>0</v>
      </c>
    </row>
    <row r="224" spans="1:8" x14ac:dyDescent="0.25">
      <c r="A224" s="309"/>
      <c r="B224" s="330"/>
      <c r="C224" s="28"/>
      <c r="D224" s="38"/>
      <c r="E224" s="38"/>
      <c r="F224" s="28"/>
      <c r="G224" s="21"/>
      <c r="H224" s="39">
        <f t="shared" si="12"/>
        <v>0</v>
      </c>
    </row>
    <row r="225" spans="1:8" x14ac:dyDescent="0.25">
      <c r="A225" s="309"/>
      <c r="B225" s="330"/>
      <c r="C225" s="28"/>
      <c r="D225" s="38"/>
      <c r="E225" s="38"/>
      <c r="F225" s="28"/>
      <c r="G225" s="21"/>
      <c r="H225" s="39">
        <f t="shared" si="12"/>
        <v>0</v>
      </c>
    </row>
    <row r="226" spans="1:8" x14ac:dyDescent="0.25">
      <c r="A226" s="309"/>
      <c r="B226" s="330"/>
      <c r="C226" s="28"/>
      <c r="D226" s="38"/>
      <c r="E226" s="38"/>
      <c r="F226" s="28"/>
      <c r="G226" s="21"/>
      <c r="H226" s="39">
        <f t="shared" si="12"/>
        <v>0</v>
      </c>
    </row>
    <row r="227" spans="1:8" x14ac:dyDescent="0.25">
      <c r="A227" s="309"/>
      <c r="B227" s="330"/>
      <c r="C227" s="28"/>
      <c r="D227" s="38"/>
      <c r="E227" s="38"/>
      <c r="F227" s="28"/>
      <c r="G227" s="21"/>
      <c r="H227" s="39">
        <f t="shared" si="12"/>
        <v>0</v>
      </c>
    </row>
    <row r="228" spans="1:8" x14ac:dyDescent="0.25">
      <c r="A228" s="309"/>
      <c r="B228" s="330"/>
      <c r="C228" s="28"/>
      <c r="D228" s="38"/>
      <c r="E228" s="38"/>
      <c r="F228" s="28"/>
      <c r="G228" s="21"/>
      <c r="H228" s="39">
        <f t="shared" si="12"/>
        <v>0</v>
      </c>
    </row>
    <row r="229" spans="1:8" x14ac:dyDescent="0.25">
      <c r="A229" s="309"/>
      <c r="B229" s="330"/>
      <c r="C229" s="28"/>
      <c r="D229" s="38"/>
      <c r="E229" s="38"/>
      <c r="F229" s="28"/>
      <c r="G229" s="21"/>
      <c r="H229" s="39">
        <f t="shared" si="12"/>
        <v>0</v>
      </c>
    </row>
    <row r="230" spans="1:8" x14ac:dyDescent="0.25">
      <c r="A230" s="309"/>
      <c r="B230" s="330"/>
      <c r="C230" s="28"/>
      <c r="D230" s="38"/>
      <c r="E230" s="38"/>
      <c r="F230" s="28"/>
      <c r="G230" s="21"/>
      <c r="H230" s="39">
        <f t="shared" si="12"/>
        <v>0</v>
      </c>
    </row>
    <row r="231" spans="1:8" x14ac:dyDescent="0.25">
      <c r="A231" s="309"/>
      <c r="B231" s="330"/>
      <c r="C231" s="28"/>
      <c r="D231" s="38"/>
      <c r="E231" s="38"/>
      <c r="F231" s="28"/>
      <c r="G231" s="21"/>
      <c r="H231" s="39">
        <f t="shared" si="12"/>
        <v>0</v>
      </c>
    </row>
    <row r="232" spans="1:8" x14ac:dyDescent="0.25">
      <c r="A232" s="309"/>
      <c r="B232" s="330"/>
      <c r="C232" s="28"/>
      <c r="D232" s="38"/>
      <c r="E232" s="38"/>
      <c r="F232" s="28"/>
      <c r="G232" s="21"/>
      <c r="H232" s="39">
        <f t="shared" si="12"/>
        <v>0</v>
      </c>
    </row>
    <row r="233" spans="1:8" x14ac:dyDescent="0.25">
      <c r="A233" s="309"/>
      <c r="B233" s="330"/>
      <c r="C233" s="28"/>
      <c r="D233" s="38"/>
      <c r="E233" s="38"/>
      <c r="F233" s="28"/>
      <c r="G233" s="21"/>
      <c r="H233" s="39">
        <f t="shared" si="12"/>
        <v>0</v>
      </c>
    </row>
    <row r="234" spans="1:8" x14ac:dyDescent="0.25">
      <c r="A234" s="309"/>
      <c r="B234" s="330"/>
      <c r="C234" s="28"/>
      <c r="D234" s="38"/>
      <c r="E234" s="38"/>
      <c r="F234" s="28"/>
      <c r="G234" s="21"/>
      <c r="H234" s="39">
        <f t="shared" si="12"/>
        <v>0</v>
      </c>
    </row>
    <row r="235" spans="1:8" x14ac:dyDescent="0.25">
      <c r="A235" s="309"/>
      <c r="B235" s="330"/>
      <c r="C235" s="28"/>
      <c r="D235" s="38"/>
      <c r="E235" s="38"/>
      <c r="F235" s="28"/>
      <c r="G235" s="21"/>
      <c r="H235" s="39">
        <f t="shared" si="12"/>
        <v>0</v>
      </c>
    </row>
    <row r="236" spans="1:8" x14ac:dyDescent="0.25">
      <c r="A236" s="309"/>
      <c r="B236" s="330"/>
      <c r="C236" s="28"/>
      <c r="D236" s="38"/>
      <c r="E236" s="38"/>
      <c r="F236" s="28"/>
      <c r="G236" s="21"/>
      <c r="H236" s="39">
        <f t="shared" si="12"/>
        <v>0</v>
      </c>
    </row>
    <row r="237" spans="1:8" x14ac:dyDescent="0.25">
      <c r="A237" s="309"/>
      <c r="B237" s="330"/>
      <c r="C237" s="28"/>
      <c r="D237" s="38"/>
      <c r="E237" s="38"/>
      <c r="F237" s="28"/>
      <c r="G237" s="21"/>
      <c r="H237" s="39">
        <f t="shared" si="12"/>
        <v>0</v>
      </c>
    </row>
    <row r="238" spans="1:8" x14ac:dyDescent="0.25">
      <c r="A238" s="309"/>
      <c r="B238" s="330"/>
      <c r="C238" s="28"/>
      <c r="D238" s="38"/>
      <c r="E238" s="38"/>
      <c r="F238" s="28"/>
      <c r="G238" s="21"/>
      <c r="H238" s="39">
        <f t="shared" si="12"/>
        <v>0</v>
      </c>
    </row>
    <row r="239" spans="1:8" x14ac:dyDescent="0.25">
      <c r="A239" s="309"/>
      <c r="B239" s="330"/>
      <c r="C239" s="28"/>
      <c r="D239" s="38"/>
      <c r="E239" s="38"/>
      <c r="F239" s="28"/>
      <c r="G239" s="21"/>
      <c r="H239" s="39">
        <f t="shared" si="12"/>
        <v>0</v>
      </c>
    </row>
    <row r="240" spans="1:8" x14ac:dyDescent="0.25">
      <c r="A240" s="309"/>
      <c r="B240" s="330"/>
      <c r="C240" s="28"/>
      <c r="D240" s="38"/>
      <c r="E240" s="38"/>
      <c r="F240" s="28"/>
      <c r="G240" s="21"/>
      <c r="H240" s="39">
        <f t="shared" si="12"/>
        <v>0</v>
      </c>
    </row>
    <row r="241" spans="1:8" x14ac:dyDescent="0.25">
      <c r="A241" s="309"/>
      <c r="B241" s="330"/>
      <c r="C241" s="28"/>
      <c r="D241" s="38"/>
      <c r="E241" s="38"/>
      <c r="F241" s="28"/>
      <c r="G241" s="21"/>
      <c r="H241" s="39">
        <f t="shared" si="12"/>
        <v>0</v>
      </c>
    </row>
    <row r="242" spans="1:8" x14ac:dyDescent="0.25">
      <c r="A242" s="309"/>
      <c r="B242" s="330"/>
      <c r="C242" s="28"/>
      <c r="D242" s="38"/>
      <c r="E242" s="38"/>
      <c r="F242" s="28"/>
      <c r="G242" s="21"/>
      <c r="H242" s="39">
        <f t="shared" si="12"/>
        <v>0</v>
      </c>
    </row>
    <row r="243" spans="1:8" x14ac:dyDescent="0.25">
      <c r="A243" s="309"/>
      <c r="B243" s="330"/>
      <c r="C243" s="28"/>
      <c r="D243" s="38"/>
      <c r="E243" s="38"/>
      <c r="F243" s="28"/>
      <c r="G243" s="21"/>
      <c r="H243" s="39">
        <f t="shared" si="12"/>
        <v>0</v>
      </c>
    </row>
    <row r="244" spans="1:8" x14ac:dyDescent="0.25">
      <c r="A244" s="309"/>
      <c r="B244" s="330"/>
      <c r="C244" s="28"/>
      <c r="D244" s="38"/>
      <c r="E244" s="38"/>
      <c r="F244" s="28"/>
      <c r="G244" s="21"/>
      <c r="H244" s="39">
        <f t="shared" si="12"/>
        <v>0</v>
      </c>
    </row>
    <row r="245" spans="1:8" x14ac:dyDescent="0.25">
      <c r="A245" s="309"/>
      <c r="B245" s="330"/>
      <c r="C245" s="28"/>
      <c r="D245" s="38"/>
      <c r="E245" s="38"/>
      <c r="F245" s="28"/>
      <c r="G245" s="21"/>
      <c r="H245" s="39">
        <f t="shared" si="12"/>
        <v>0</v>
      </c>
    </row>
    <row r="246" spans="1:8" x14ac:dyDescent="0.25">
      <c r="A246" s="309"/>
      <c r="B246" s="330"/>
      <c r="C246" s="28"/>
      <c r="D246" s="38"/>
      <c r="E246" s="38"/>
      <c r="F246" s="28"/>
      <c r="G246" s="21"/>
      <c r="H246" s="39">
        <f t="shared" si="12"/>
        <v>0</v>
      </c>
    </row>
    <row r="247" spans="1:8" x14ac:dyDescent="0.25">
      <c r="A247" s="309"/>
      <c r="B247" s="330"/>
      <c r="C247" s="28"/>
      <c r="D247" s="38"/>
      <c r="E247" s="38"/>
      <c r="F247" s="28"/>
      <c r="G247" s="21"/>
      <c r="H247" s="39">
        <f t="shared" si="12"/>
        <v>0</v>
      </c>
    </row>
    <row r="248" spans="1:8" x14ac:dyDescent="0.25">
      <c r="A248" s="309"/>
      <c r="B248" s="330"/>
      <c r="C248" s="28"/>
      <c r="D248" s="38"/>
      <c r="E248" s="38"/>
      <c r="F248" s="28"/>
      <c r="G248" s="21"/>
      <c r="H248" s="39">
        <f t="shared" si="12"/>
        <v>0</v>
      </c>
    </row>
    <row r="249" spans="1:8" x14ac:dyDescent="0.25">
      <c r="A249" s="309"/>
      <c r="B249" s="330"/>
      <c r="C249" s="28"/>
      <c r="D249" s="38"/>
      <c r="E249" s="38"/>
      <c r="F249" s="28"/>
      <c r="G249" s="21"/>
      <c r="H249" s="39">
        <f t="shared" si="12"/>
        <v>0</v>
      </c>
    </row>
    <row r="250" spans="1:8" x14ac:dyDescent="0.25">
      <c r="A250" s="309"/>
      <c r="B250" s="330"/>
      <c r="C250" s="28"/>
      <c r="D250" s="38"/>
      <c r="E250" s="38"/>
      <c r="F250" s="28"/>
      <c r="G250" s="21"/>
      <c r="H250" s="39">
        <f t="shared" si="12"/>
        <v>0</v>
      </c>
    </row>
    <row r="251" spans="1:8" x14ac:dyDescent="0.25">
      <c r="A251" s="309"/>
      <c r="B251" s="330"/>
      <c r="C251" s="28"/>
      <c r="D251" s="38"/>
      <c r="E251" s="38"/>
      <c r="F251" s="28"/>
      <c r="G251" s="21"/>
      <c r="H251" s="39">
        <f t="shared" si="12"/>
        <v>0</v>
      </c>
    </row>
    <row r="252" spans="1:8" x14ac:dyDescent="0.25">
      <c r="A252" s="309"/>
      <c r="B252" s="330"/>
      <c r="C252" s="28"/>
      <c r="D252" s="38"/>
      <c r="E252" s="38"/>
      <c r="F252" s="28"/>
      <c r="G252" s="21"/>
      <c r="H252" s="39">
        <f t="shared" si="12"/>
        <v>0</v>
      </c>
    </row>
    <row r="253" spans="1:8" x14ac:dyDescent="0.25">
      <c r="A253" s="309"/>
      <c r="B253" s="330"/>
      <c r="C253" s="28"/>
      <c r="D253" s="38"/>
      <c r="E253" s="38"/>
      <c r="F253" s="28"/>
      <c r="G253" s="21"/>
      <c r="H253" s="39">
        <f t="shared" si="12"/>
        <v>0</v>
      </c>
    </row>
    <row r="254" spans="1:8" x14ac:dyDescent="0.25">
      <c r="A254" s="309"/>
      <c r="B254" s="330"/>
      <c r="C254" s="28"/>
      <c r="D254" s="38"/>
      <c r="E254" s="38"/>
      <c r="F254" s="28"/>
      <c r="G254" s="21"/>
      <c r="H254" s="39">
        <f t="shared" si="12"/>
        <v>0</v>
      </c>
    </row>
    <row r="255" spans="1:8" x14ac:dyDescent="0.25">
      <c r="A255" s="309"/>
      <c r="B255" s="330"/>
      <c r="C255" s="28"/>
      <c r="D255" s="38"/>
      <c r="E255" s="38"/>
      <c r="F255" s="28"/>
      <c r="G255" s="21"/>
      <c r="H255" s="39">
        <f t="shared" si="12"/>
        <v>0</v>
      </c>
    </row>
    <row r="256" spans="1:8" x14ac:dyDescent="0.25">
      <c r="A256" s="309"/>
      <c r="B256" s="330"/>
      <c r="C256" s="28"/>
      <c r="D256" s="38"/>
      <c r="E256" s="38"/>
      <c r="F256" s="28"/>
      <c r="G256" s="21"/>
      <c r="H256" s="39">
        <f t="shared" si="12"/>
        <v>0</v>
      </c>
    </row>
    <row r="257" spans="1:8" x14ac:dyDescent="0.25">
      <c r="A257" s="309"/>
      <c r="B257" s="330"/>
      <c r="C257" s="28"/>
      <c r="D257" s="38"/>
      <c r="E257" s="38"/>
      <c r="F257" s="28"/>
      <c r="G257" s="21"/>
      <c r="H257" s="39">
        <f t="shared" si="12"/>
        <v>0</v>
      </c>
    </row>
    <row r="258" spans="1:8" x14ac:dyDescent="0.25">
      <c r="A258" s="309"/>
      <c r="B258" s="330"/>
      <c r="C258" s="28"/>
      <c r="D258" s="38"/>
      <c r="E258" s="38"/>
      <c r="F258" s="28"/>
      <c r="G258" s="21"/>
      <c r="H258" s="39">
        <f t="shared" si="12"/>
        <v>0</v>
      </c>
    </row>
    <row r="259" spans="1:8" x14ac:dyDescent="0.25">
      <c r="A259" s="309"/>
      <c r="B259" s="330"/>
      <c r="C259" s="28"/>
      <c r="D259" s="38"/>
      <c r="E259" s="38"/>
      <c r="F259" s="28"/>
      <c r="G259" s="21"/>
      <c r="H259" s="39">
        <f t="shared" si="12"/>
        <v>0</v>
      </c>
    </row>
    <row r="260" spans="1:8" x14ac:dyDescent="0.25">
      <c r="A260" s="309"/>
      <c r="B260" s="330"/>
      <c r="C260" s="28"/>
      <c r="D260" s="38"/>
      <c r="E260" s="38"/>
      <c r="F260" s="28"/>
      <c r="G260" s="21"/>
      <c r="H260" s="39">
        <f t="shared" si="12"/>
        <v>0</v>
      </c>
    </row>
    <row r="261" spans="1:8" x14ac:dyDescent="0.25">
      <c r="A261" s="309"/>
      <c r="B261" s="330"/>
      <c r="C261" s="28"/>
      <c r="D261" s="38"/>
      <c r="E261" s="38"/>
      <c r="F261" s="28"/>
      <c r="G261" s="21"/>
      <c r="H261" s="39">
        <f t="shared" si="12"/>
        <v>0</v>
      </c>
    </row>
    <row r="262" spans="1:8" x14ac:dyDescent="0.25">
      <c r="A262" s="309"/>
      <c r="B262" s="330"/>
      <c r="C262" s="28"/>
      <c r="D262" s="38"/>
      <c r="E262" s="38"/>
      <c r="F262" s="28"/>
      <c r="G262" s="21"/>
      <c r="H262" s="39">
        <f t="shared" si="12"/>
        <v>0</v>
      </c>
    </row>
    <row r="263" spans="1:8" x14ac:dyDescent="0.25">
      <c r="A263" s="309"/>
      <c r="B263" s="330"/>
      <c r="C263" s="28"/>
      <c r="D263" s="38"/>
      <c r="E263" s="38"/>
      <c r="F263" s="28"/>
      <c r="G263" s="21"/>
      <c r="H263" s="39">
        <f t="shared" si="12"/>
        <v>0</v>
      </c>
    </row>
    <row r="264" spans="1:8" x14ac:dyDescent="0.25">
      <c r="A264" s="309"/>
      <c r="B264" s="330"/>
      <c r="C264" s="28"/>
      <c r="D264" s="38"/>
      <c r="E264" s="38"/>
      <c r="F264" s="28"/>
      <c r="G264" s="21"/>
      <c r="H264" s="39">
        <f t="shared" si="12"/>
        <v>0</v>
      </c>
    </row>
    <row r="265" spans="1:8" x14ac:dyDescent="0.25">
      <c r="A265" s="309"/>
      <c r="B265" s="330"/>
      <c r="C265" s="28"/>
      <c r="D265" s="38"/>
      <c r="E265" s="38"/>
      <c r="F265" s="28"/>
      <c r="G265" s="21"/>
      <c r="H265" s="39">
        <f t="shared" si="12"/>
        <v>0</v>
      </c>
    </row>
    <row r="266" spans="1:8" x14ac:dyDescent="0.25">
      <c r="A266" s="309"/>
      <c r="B266" s="330"/>
      <c r="C266" s="28"/>
      <c r="D266" s="38"/>
      <c r="E266" s="38"/>
      <c r="F266" s="28"/>
      <c r="G266" s="21"/>
      <c r="H266" s="39">
        <f t="shared" si="12"/>
        <v>0</v>
      </c>
    </row>
    <row r="267" spans="1:8" x14ac:dyDescent="0.25">
      <c r="A267" s="309"/>
      <c r="B267" s="330"/>
      <c r="C267" s="28"/>
      <c r="D267" s="38"/>
      <c r="E267" s="38"/>
      <c r="F267" s="28"/>
      <c r="G267" s="21"/>
      <c r="H267" s="39">
        <f t="shared" si="12"/>
        <v>0</v>
      </c>
    </row>
    <row r="268" spans="1:8" x14ac:dyDescent="0.25">
      <c r="A268" s="309"/>
      <c r="B268" s="330"/>
      <c r="C268" s="28"/>
      <c r="D268" s="38"/>
      <c r="E268" s="38"/>
      <c r="F268" s="28"/>
      <c r="G268" s="21"/>
      <c r="H268" s="39">
        <f t="shared" si="12"/>
        <v>0</v>
      </c>
    </row>
    <row r="269" spans="1:8" x14ac:dyDescent="0.25">
      <c r="A269" s="309"/>
      <c r="B269" s="330"/>
      <c r="C269" s="28"/>
      <c r="D269" s="38"/>
      <c r="E269" s="38"/>
      <c r="F269" s="28"/>
      <c r="G269" s="21"/>
      <c r="H269" s="39">
        <f t="shared" si="12"/>
        <v>0</v>
      </c>
    </row>
    <row r="270" spans="1:8" x14ac:dyDescent="0.25">
      <c r="A270" s="309"/>
      <c r="B270" s="330"/>
      <c r="C270" s="28"/>
      <c r="D270" s="38"/>
      <c r="E270" s="38"/>
      <c r="F270" s="28"/>
      <c r="G270" s="21"/>
      <c r="H270" s="39">
        <f t="shared" si="12"/>
        <v>0</v>
      </c>
    </row>
    <row r="271" spans="1:8" x14ac:dyDescent="0.25">
      <c r="A271" s="309"/>
      <c r="B271" s="330"/>
      <c r="C271" s="28"/>
      <c r="D271" s="38"/>
      <c r="E271" s="38"/>
      <c r="F271" s="28"/>
      <c r="G271" s="21"/>
      <c r="H271" s="39">
        <f t="shared" si="12"/>
        <v>0</v>
      </c>
    </row>
    <row r="272" spans="1:8" x14ac:dyDescent="0.25">
      <c r="A272" s="309"/>
      <c r="B272" s="330"/>
      <c r="C272" s="28"/>
      <c r="D272" s="38"/>
      <c r="E272" s="38"/>
      <c r="F272" s="28"/>
      <c r="G272" s="21"/>
      <c r="H272" s="39">
        <f t="shared" si="12"/>
        <v>0</v>
      </c>
    </row>
    <row r="273" spans="1:8" x14ac:dyDescent="0.25">
      <c r="A273" s="309"/>
      <c r="B273" s="330"/>
      <c r="C273" s="28"/>
      <c r="D273" s="38"/>
      <c r="E273" s="38"/>
      <c r="F273" s="28"/>
      <c r="G273" s="21"/>
      <c r="H273" s="39">
        <f t="shared" si="12"/>
        <v>0</v>
      </c>
    </row>
    <row r="274" spans="1:8" x14ac:dyDescent="0.25">
      <c r="A274" s="309"/>
      <c r="B274" s="330"/>
      <c r="C274" s="28"/>
      <c r="D274" s="38"/>
      <c r="E274" s="38"/>
      <c r="F274" s="28"/>
      <c r="G274" s="21"/>
      <c r="H274" s="39">
        <f t="shared" si="12"/>
        <v>0</v>
      </c>
    </row>
    <row r="275" spans="1:8" x14ac:dyDescent="0.25">
      <c r="A275" s="309"/>
      <c r="B275" s="330"/>
      <c r="C275" s="28"/>
      <c r="D275" s="38"/>
      <c r="E275" s="38"/>
      <c r="F275" s="28"/>
      <c r="G275" s="21"/>
      <c r="H275" s="39">
        <f t="shared" si="12"/>
        <v>0</v>
      </c>
    </row>
    <row r="276" spans="1:8" x14ac:dyDescent="0.25">
      <c r="A276" s="309"/>
      <c r="B276" s="330"/>
      <c r="C276" s="28"/>
      <c r="D276" s="38"/>
      <c r="E276" s="38"/>
      <c r="F276" s="28"/>
      <c r="G276" s="21"/>
      <c r="H276" s="39">
        <f t="shared" si="12"/>
        <v>0</v>
      </c>
    </row>
    <row r="277" spans="1:8" x14ac:dyDescent="0.25">
      <c r="A277" s="309"/>
      <c r="B277" s="330"/>
      <c r="C277" s="28"/>
      <c r="D277" s="38"/>
      <c r="E277" s="38"/>
      <c r="F277" s="28"/>
      <c r="G277" s="21"/>
      <c r="H277" s="39">
        <f t="shared" si="12"/>
        <v>0</v>
      </c>
    </row>
    <row r="278" spans="1:8" x14ac:dyDescent="0.25">
      <c r="A278" s="309"/>
      <c r="B278" s="330"/>
      <c r="C278" s="28"/>
      <c r="D278" s="38"/>
      <c r="E278" s="38"/>
      <c r="F278" s="28"/>
      <c r="G278" s="21"/>
      <c r="H278" s="39">
        <f t="shared" si="12"/>
        <v>0</v>
      </c>
    </row>
    <row r="279" spans="1:8" x14ac:dyDescent="0.25">
      <c r="A279" s="309"/>
      <c r="B279" s="330"/>
      <c r="C279" s="28"/>
      <c r="D279" s="38"/>
      <c r="E279" s="38"/>
      <c r="F279" s="28"/>
      <c r="G279" s="21"/>
      <c r="H279" s="39">
        <f t="shared" si="12"/>
        <v>0</v>
      </c>
    </row>
    <row r="280" spans="1:8" x14ac:dyDescent="0.25">
      <c r="A280" s="309"/>
      <c r="B280" s="330"/>
      <c r="C280" s="28"/>
      <c r="D280" s="38"/>
      <c r="E280" s="38"/>
      <c r="F280" s="28"/>
      <c r="G280" s="21"/>
      <c r="H280" s="39">
        <f t="shared" si="12"/>
        <v>0</v>
      </c>
    </row>
    <row r="281" spans="1:8" x14ac:dyDescent="0.25">
      <c r="A281" s="309"/>
      <c r="B281" s="330"/>
      <c r="C281" s="28"/>
      <c r="D281" s="38"/>
      <c r="E281" s="38"/>
      <c r="F281" s="28"/>
      <c r="G281" s="21"/>
      <c r="H281" s="39">
        <f t="shared" si="12"/>
        <v>0</v>
      </c>
    </row>
    <row r="282" spans="1:8" x14ac:dyDescent="0.25">
      <c r="A282" s="309"/>
      <c r="B282" s="330"/>
      <c r="C282" s="28"/>
      <c r="D282" s="38"/>
      <c r="E282" s="38"/>
      <c r="F282" s="28"/>
      <c r="G282" s="21"/>
      <c r="H282" s="39">
        <f t="shared" si="12"/>
        <v>0</v>
      </c>
    </row>
    <row r="283" spans="1:8" x14ac:dyDescent="0.25">
      <c r="A283" s="309"/>
      <c r="B283" s="330"/>
      <c r="C283" s="28"/>
      <c r="D283" s="38"/>
      <c r="E283" s="38"/>
      <c r="F283" s="28"/>
      <c r="G283" s="21"/>
      <c r="H283" s="39">
        <f t="shared" si="12"/>
        <v>0</v>
      </c>
    </row>
    <row r="284" spans="1:8" x14ac:dyDescent="0.25">
      <c r="A284" s="309"/>
      <c r="B284" s="330"/>
      <c r="C284" s="28"/>
      <c r="D284" s="38"/>
      <c r="E284" s="38"/>
      <c r="F284" s="28"/>
      <c r="G284" s="21"/>
      <c r="H284" s="39">
        <f t="shared" si="12"/>
        <v>0</v>
      </c>
    </row>
    <row r="285" spans="1:8" x14ac:dyDescent="0.25">
      <c r="A285" s="309"/>
      <c r="B285" s="330"/>
      <c r="C285" s="28"/>
      <c r="D285" s="38"/>
      <c r="E285" s="38"/>
      <c r="F285" s="28"/>
      <c r="G285" s="21"/>
      <c r="H285" s="39">
        <f t="shared" si="12"/>
        <v>0</v>
      </c>
    </row>
    <row r="286" spans="1:8" x14ac:dyDescent="0.25">
      <c r="A286" s="309"/>
      <c r="B286" s="330"/>
      <c r="C286" s="28"/>
      <c r="D286" s="38"/>
      <c r="E286" s="38"/>
      <c r="F286" s="28"/>
      <c r="G286" s="21"/>
      <c r="H286" s="39">
        <f t="shared" si="12"/>
        <v>0</v>
      </c>
    </row>
    <row r="287" spans="1:8" x14ac:dyDescent="0.25">
      <c r="A287" s="309"/>
      <c r="B287" s="330"/>
      <c r="C287" s="28"/>
      <c r="D287" s="38"/>
      <c r="E287" s="38"/>
      <c r="F287" s="28"/>
      <c r="G287" s="21"/>
      <c r="H287" s="39">
        <f t="shared" si="12"/>
        <v>0</v>
      </c>
    </row>
    <row r="288" spans="1:8" x14ac:dyDescent="0.25">
      <c r="A288" s="309"/>
      <c r="B288" s="330"/>
      <c r="C288" s="28"/>
      <c r="D288" s="38"/>
      <c r="E288" s="38"/>
      <c r="F288" s="28"/>
      <c r="G288" s="21"/>
      <c r="H288" s="39">
        <f t="shared" si="12"/>
        <v>0</v>
      </c>
    </row>
    <row r="289" spans="1:8" x14ac:dyDescent="0.25">
      <c r="A289" s="309"/>
      <c r="B289" s="330"/>
      <c r="C289" s="28"/>
      <c r="D289" s="38"/>
      <c r="E289" s="38"/>
      <c r="F289" s="28"/>
      <c r="G289" s="21"/>
      <c r="H289" s="39">
        <f t="shared" si="12"/>
        <v>0</v>
      </c>
    </row>
    <row r="290" spans="1:8" x14ac:dyDescent="0.25">
      <c r="A290" s="309"/>
      <c r="B290" s="330"/>
      <c r="C290" s="28"/>
      <c r="D290" s="38"/>
      <c r="E290" s="38"/>
      <c r="F290" s="28"/>
      <c r="G290" s="21"/>
      <c r="H290" s="39">
        <f t="shared" si="12"/>
        <v>0</v>
      </c>
    </row>
    <row r="291" spans="1:8" x14ac:dyDescent="0.25">
      <c r="A291" s="309"/>
      <c r="B291" s="330"/>
      <c r="C291" s="28"/>
      <c r="D291" s="38"/>
      <c r="E291" s="38"/>
      <c r="F291" s="28"/>
      <c r="G291" s="21"/>
      <c r="H291" s="39">
        <f t="shared" si="12"/>
        <v>0</v>
      </c>
    </row>
    <row r="292" spans="1:8" x14ac:dyDescent="0.25">
      <c r="A292" s="309"/>
      <c r="B292" s="330"/>
      <c r="C292" s="28"/>
      <c r="D292" s="38"/>
      <c r="E292" s="38"/>
      <c r="F292" s="28"/>
      <c r="G292" s="21"/>
      <c r="H292" s="39">
        <f t="shared" si="12"/>
        <v>0</v>
      </c>
    </row>
    <row r="293" spans="1:8" x14ac:dyDescent="0.25">
      <c r="A293" s="309"/>
      <c r="B293" s="330"/>
      <c r="C293" s="28"/>
      <c r="D293" s="38"/>
      <c r="E293" s="38"/>
      <c r="F293" s="28"/>
      <c r="G293" s="21"/>
      <c r="H293" s="39">
        <f t="shared" si="12"/>
        <v>0</v>
      </c>
    </row>
    <row r="294" spans="1:8" x14ac:dyDescent="0.25">
      <c r="A294" s="309"/>
      <c r="B294" s="330"/>
      <c r="C294" s="28"/>
      <c r="D294" s="38"/>
      <c r="E294" s="38"/>
      <c r="F294" s="28"/>
      <c r="G294" s="21"/>
      <c r="H294" s="39">
        <f t="shared" si="12"/>
        <v>0</v>
      </c>
    </row>
    <row r="295" spans="1:8" x14ac:dyDescent="0.25">
      <c r="A295" s="309"/>
      <c r="B295" s="330"/>
      <c r="C295" s="28"/>
      <c r="D295" s="38"/>
      <c r="E295" s="38"/>
      <c r="F295" s="28"/>
      <c r="G295" s="21"/>
      <c r="H295" s="39">
        <f t="shared" si="12"/>
        <v>0</v>
      </c>
    </row>
    <row r="296" spans="1:8" x14ac:dyDescent="0.25">
      <c r="A296" s="309"/>
      <c r="B296" s="330"/>
      <c r="C296" s="28"/>
      <c r="D296" s="38"/>
      <c r="E296" s="38"/>
      <c r="F296" s="28"/>
      <c r="G296" s="21"/>
      <c r="H296" s="39">
        <f t="shared" si="12"/>
        <v>0</v>
      </c>
    </row>
    <row r="297" spans="1:8" x14ac:dyDescent="0.25">
      <c r="A297" s="309"/>
      <c r="B297" s="330"/>
      <c r="C297" s="28"/>
      <c r="D297" s="38"/>
      <c r="E297" s="38"/>
      <c r="F297" s="28"/>
      <c r="G297" s="21"/>
      <c r="H297" s="39">
        <f t="shared" si="12"/>
        <v>0</v>
      </c>
    </row>
    <row r="298" spans="1:8" x14ac:dyDescent="0.25">
      <c r="A298" s="309"/>
      <c r="B298" s="330"/>
      <c r="C298" s="28"/>
      <c r="D298" s="38"/>
      <c r="E298" s="38"/>
      <c r="F298" s="28"/>
      <c r="G298" s="21"/>
      <c r="H298" s="39">
        <f t="shared" si="12"/>
        <v>0</v>
      </c>
    </row>
    <row r="299" spans="1:8" x14ac:dyDescent="0.25">
      <c r="A299" s="309"/>
      <c r="B299" s="330"/>
      <c r="C299" s="28"/>
      <c r="D299" s="38"/>
      <c r="E299" s="38"/>
      <c r="F299" s="28"/>
      <c r="G299" s="21"/>
      <c r="H299" s="39">
        <f t="shared" si="12"/>
        <v>0</v>
      </c>
    </row>
    <row r="300" spans="1:8" x14ac:dyDescent="0.25">
      <c r="A300" s="309"/>
      <c r="B300" s="330"/>
      <c r="C300" s="28"/>
      <c r="D300" s="38"/>
      <c r="E300" s="38"/>
      <c r="F300" s="28"/>
      <c r="G300" s="21"/>
      <c r="H300" s="39">
        <f>IF(F300=0,0,20/F300)</f>
        <v>0</v>
      </c>
    </row>
    <row r="301" spans="1:8" ht="15.75" thickBot="1" x14ac:dyDescent="0.3">
      <c r="A301" s="309"/>
      <c r="B301" s="330"/>
      <c r="C301" s="225"/>
      <c r="D301" s="38"/>
      <c r="E301" s="38"/>
      <c r="F301" s="28"/>
      <c r="G301" s="21"/>
      <c r="H301" s="39">
        <f>IF(F301=0,0,20/F301)</f>
        <v>0</v>
      </c>
    </row>
    <row r="302" spans="1:8" x14ac:dyDescent="0.25">
      <c r="A302" s="309"/>
      <c r="B302" s="330"/>
      <c r="C302" s="224" t="s">
        <v>431</v>
      </c>
      <c r="D302" s="21"/>
      <c r="E302" s="176"/>
      <c r="F302" s="21"/>
      <c r="G302" s="42">
        <f>COUNTIF(D304:D337,"nu")</f>
        <v>0</v>
      </c>
      <c r="H302" s="43">
        <f>SUMIF(D304:D337,"NU",H304:H337)</f>
        <v>0</v>
      </c>
    </row>
    <row r="303" spans="1:8" ht="15.75" thickBot="1" x14ac:dyDescent="0.3">
      <c r="A303" s="309"/>
      <c r="B303" s="330"/>
      <c r="C303" s="224" t="s">
        <v>430</v>
      </c>
      <c r="D303" s="36" t="s">
        <v>148</v>
      </c>
      <c r="E303" s="175"/>
      <c r="F303" s="21"/>
      <c r="G303" s="44">
        <f>COUNTIF(D304:D337,"da")</f>
        <v>0</v>
      </c>
      <c r="H303" s="45">
        <f>SUMIF(D304:D337,"DA",H304:H337)</f>
        <v>0</v>
      </c>
    </row>
    <row r="304" spans="1:8" x14ac:dyDescent="0.25">
      <c r="A304" s="309"/>
      <c r="B304" s="330"/>
      <c r="C304" s="225"/>
      <c r="D304" s="38"/>
      <c r="E304" s="38"/>
      <c r="F304" s="21"/>
      <c r="G304" s="21"/>
      <c r="H304" s="39">
        <f>IF(C304=0,0,6)</f>
        <v>0</v>
      </c>
    </row>
    <row r="305" spans="1:8" x14ac:dyDescent="0.25">
      <c r="A305" s="309"/>
      <c r="B305" s="331"/>
      <c r="C305" s="28"/>
      <c r="D305" s="164"/>
      <c r="E305" s="164"/>
      <c r="F305" s="40"/>
      <c r="G305" s="40"/>
      <c r="H305" s="39">
        <f t="shared" ref="H305:H335" si="13">IF(C305=0,0,6)</f>
        <v>0</v>
      </c>
    </row>
    <row r="306" spans="1:8" x14ac:dyDescent="0.25">
      <c r="A306" s="309"/>
      <c r="B306" s="331"/>
      <c r="C306" s="28"/>
      <c r="D306" s="164"/>
      <c r="E306" s="164"/>
      <c r="F306" s="40"/>
      <c r="G306" s="40"/>
      <c r="H306" s="39">
        <f t="shared" si="13"/>
        <v>0</v>
      </c>
    </row>
    <row r="307" spans="1:8" x14ac:dyDescent="0.25">
      <c r="A307" s="309"/>
      <c r="B307" s="331"/>
      <c r="C307" s="28"/>
      <c r="D307" s="164"/>
      <c r="E307" s="164"/>
      <c r="F307" s="40"/>
      <c r="G307" s="40"/>
      <c r="H307" s="39">
        <f t="shared" si="13"/>
        <v>0</v>
      </c>
    </row>
    <row r="308" spans="1:8" x14ac:dyDescent="0.25">
      <c r="A308" s="309"/>
      <c r="B308" s="331"/>
      <c r="C308" s="28"/>
      <c r="D308" s="164"/>
      <c r="E308" s="164"/>
      <c r="F308" s="40"/>
      <c r="G308" s="40"/>
      <c r="H308" s="39">
        <f t="shared" si="13"/>
        <v>0</v>
      </c>
    </row>
    <row r="309" spans="1:8" x14ac:dyDescent="0.25">
      <c r="A309" s="309"/>
      <c r="B309" s="331"/>
      <c r="C309" s="28"/>
      <c r="D309" s="164"/>
      <c r="E309" s="164"/>
      <c r="F309" s="40"/>
      <c r="G309" s="40"/>
      <c r="H309" s="39">
        <f t="shared" si="13"/>
        <v>0</v>
      </c>
    </row>
    <row r="310" spans="1:8" x14ac:dyDescent="0.25">
      <c r="A310" s="309"/>
      <c r="B310" s="331"/>
      <c r="C310" s="28"/>
      <c r="D310" s="164"/>
      <c r="E310" s="164"/>
      <c r="F310" s="40"/>
      <c r="G310" s="40"/>
      <c r="H310" s="39">
        <f t="shared" si="13"/>
        <v>0</v>
      </c>
    </row>
    <row r="311" spans="1:8" x14ac:dyDescent="0.25">
      <c r="A311" s="309"/>
      <c r="B311" s="331"/>
      <c r="C311" s="28"/>
      <c r="D311" s="164"/>
      <c r="E311" s="164"/>
      <c r="F311" s="40"/>
      <c r="G311" s="40"/>
      <c r="H311" s="39">
        <f t="shared" si="13"/>
        <v>0</v>
      </c>
    </row>
    <row r="312" spans="1:8" x14ac:dyDescent="0.25">
      <c r="A312" s="309"/>
      <c r="B312" s="331"/>
      <c r="C312" s="28"/>
      <c r="D312" s="164"/>
      <c r="E312" s="164"/>
      <c r="F312" s="40"/>
      <c r="G312" s="40"/>
      <c r="H312" s="39">
        <f t="shared" si="13"/>
        <v>0</v>
      </c>
    </row>
    <row r="313" spans="1:8" x14ac:dyDescent="0.25">
      <c r="A313" s="309"/>
      <c r="B313" s="331"/>
      <c r="C313" s="28"/>
      <c r="D313" s="164"/>
      <c r="E313" s="164"/>
      <c r="F313" s="40"/>
      <c r="G313" s="40"/>
      <c r="H313" s="39">
        <f t="shared" si="13"/>
        <v>0</v>
      </c>
    </row>
    <row r="314" spans="1:8" x14ac:dyDescent="0.25">
      <c r="A314" s="309"/>
      <c r="B314" s="331"/>
      <c r="C314" s="28"/>
      <c r="D314" s="164"/>
      <c r="E314" s="164"/>
      <c r="F314" s="40"/>
      <c r="G314" s="40"/>
      <c r="H314" s="39">
        <f t="shared" si="13"/>
        <v>0</v>
      </c>
    </row>
    <row r="315" spans="1:8" x14ac:dyDescent="0.25">
      <c r="A315" s="309"/>
      <c r="B315" s="331"/>
      <c r="C315" s="28"/>
      <c r="D315" s="164"/>
      <c r="E315" s="164"/>
      <c r="F315" s="40"/>
      <c r="G315" s="40"/>
      <c r="H315" s="39">
        <f t="shared" si="13"/>
        <v>0</v>
      </c>
    </row>
    <row r="316" spans="1:8" x14ac:dyDescent="0.25">
      <c r="A316" s="309"/>
      <c r="B316" s="331"/>
      <c r="C316" s="28"/>
      <c r="D316" s="164"/>
      <c r="E316" s="164"/>
      <c r="F316" s="40"/>
      <c r="G316" s="40"/>
      <c r="H316" s="39">
        <f t="shared" si="13"/>
        <v>0</v>
      </c>
    </row>
    <row r="317" spans="1:8" x14ac:dyDescent="0.25">
      <c r="A317" s="309"/>
      <c r="B317" s="331"/>
      <c r="C317" s="28"/>
      <c r="D317" s="164"/>
      <c r="E317" s="164"/>
      <c r="F317" s="40"/>
      <c r="G317" s="40"/>
      <c r="H317" s="39">
        <f t="shared" si="13"/>
        <v>0</v>
      </c>
    </row>
    <row r="318" spans="1:8" x14ac:dyDescent="0.25">
      <c r="A318" s="309"/>
      <c r="B318" s="331"/>
      <c r="C318" s="28"/>
      <c r="D318" s="164"/>
      <c r="E318" s="164"/>
      <c r="F318" s="40"/>
      <c r="G318" s="40"/>
      <c r="H318" s="39">
        <f t="shared" si="13"/>
        <v>0</v>
      </c>
    </row>
    <row r="319" spans="1:8" x14ac:dyDescent="0.25">
      <c r="A319" s="309"/>
      <c r="B319" s="331"/>
      <c r="C319" s="28"/>
      <c r="D319" s="164"/>
      <c r="E319" s="164"/>
      <c r="F319" s="40"/>
      <c r="G319" s="40"/>
      <c r="H319" s="39">
        <f t="shared" si="13"/>
        <v>0</v>
      </c>
    </row>
    <row r="320" spans="1:8" x14ac:dyDescent="0.25">
      <c r="A320" s="309"/>
      <c r="B320" s="331"/>
      <c r="C320" s="28"/>
      <c r="D320" s="164"/>
      <c r="E320" s="164"/>
      <c r="F320" s="40"/>
      <c r="G320" s="40"/>
      <c r="H320" s="39">
        <f t="shared" si="13"/>
        <v>0</v>
      </c>
    </row>
    <row r="321" spans="1:8" x14ac:dyDescent="0.25">
      <c r="A321" s="309"/>
      <c r="B321" s="331"/>
      <c r="C321" s="28"/>
      <c r="D321" s="164"/>
      <c r="E321" s="164"/>
      <c r="F321" s="40"/>
      <c r="G321" s="40"/>
      <c r="H321" s="39">
        <f t="shared" si="13"/>
        <v>0</v>
      </c>
    </row>
    <row r="322" spans="1:8" x14ac:dyDescent="0.25">
      <c r="A322" s="309"/>
      <c r="B322" s="331"/>
      <c r="C322" s="28"/>
      <c r="D322" s="164"/>
      <c r="E322" s="164"/>
      <c r="F322" s="40"/>
      <c r="G322" s="40"/>
      <c r="H322" s="39">
        <f t="shared" si="13"/>
        <v>0</v>
      </c>
    </row>
    <row r="323" spans="1:8" x14ac:dyDescent="0.25">
      <c r="A323" s="309"/>
      <c r="B323" s="331"/>
      <c r="C323" s="28"/>
      <c r="D323" s="164"/>
      <c r="E323" s="164"/>
      <c r="F323" s="40"/>
      <c r="G323" s="40"/>
      <c r="H323" s="39">
        <f t="shared" si="13"/>
        <v>0</v>
      </c>
    </row>
    <row r="324" spans="1:8" x14ac:dyDescent="0.25">
      <c r="A324" s="309"/>
      <c r="B324" s="331"/>
      <c r="C324" s="28"/>
      <c r="D324" s="164"/>
      <c r="E324" s="164"/>
      <c r="F324" s="40"/>
      <c r="G324" s="40"/>
      <c r="H324" s="39">
        <f t="shared" si="13"/>
        <v>0</v>
      </c>
    </row>
    <row r="325" spans="1:8" x14ac:dyDescent="0.25">
      <c r="A325" s="309"/>
      <c r="B325" s="331"/>
      <c r="C325" s="28"/>
      <c r="D325" s="164"/>
      <c r="E325" s="164"/>
      <c r="F325" s="40"/>
      <c r="G325" s="40"/>
      <c r="H325" s="39">
        <f t="shared" si="13"/>
        <v>0</v>
      </c>
    </row>
    <row r="326" spans="1:8" x14ac:dyDescent="0.25">
      <c r="A326" s="309"/>
      <c r="B326" s="331"/>
      <c r="C326" s="28"/>
      <c r="D326" s="164"/>
      <c r="E326" s="164"/>
      <c r="F326" s="40"/>
      <c r="G326" s="40"/>
      <c r="H326" s="39">
        <f t="shared" si="13"/>
        <v>0</v>
      </c>
    </row>
    <row r="327" spans="1:8" x14ac:dyDescent="0.25">
      <c r="A327" s="309"/>
      <c r="B327" s="331"/>
      <c r="C327" s="28"/>
      <c r="D327" s="164"/>
      <c r="E327" s="164"/>
      <c r="F327" s="40"/>
      <c r="G327" s="40"/>
      <c r="H327" s="39">
        <f t="shared" si="13"/>
        <v>0</v>
      </c>
    </row>
    <row r="328" spans="1:8" x14ac:dyDescent="0.25">
      <c r="A328" s="309"/>
      <c r="B328" s="331"/>
      <c r="C328" s="28"/>
      <c r="D328" s="164"/>
      <c r="E328" s="164"/>
      <c r="F328" s="40"/>
      <c r="G328" s="40"/>
      <c r="H328" s="39">
        <f t="shared" si="13"/>
        <v>0</v>
      </c>
    </row>
    <row r="329" spans="1:8" x14ac:dyDescent="0.25">
      <c r="A329" s="309"/>
      <c r="B329" s="331"/>
      <c r="C329" s="28"/>
      <c r="D329" s="38"/>
      <c r="E329" s="164"/>
      <c r="F329" s="40"/>
      <c r="G329" s="40"/>
      <c r="H329" s="39">
        <f t="shared" si="13"/>
        <v>0</v>
      </c>
    </row>
    <row r="330" spans="1:8" x14ac:dyDescent="0.25">
      <c r="A330" s="309"/>
      <c r="B330" s="331"/>
      <c r="C330" s="28"/>
      <c r="D330" s="38"/>
      <c r="E330" s="164"/>
      <c r="F330" s="40"/>
      <c r="G330" s="40"/>
      <c r="H330" s="39">
        <f t="shared" si="13"/>
        <v>0</v>
      </c>
    </row>
    <row r="331" spans="1:8" x14ac:dyDescent="0.25">
      <c r="A331" s="309"/>
      <c r="B331" s="331"/>
      <c r="C331" s="28"/>
      <c r="D331" s="164"/>
      <c r="E331" s="164"/>
      <c r="F331" s="40"/>
      <c r="G331" s="40"/>
      <c r="H331" s="39">
        <f t="shared" si="13"/>
        <v>0</v>
      </c>
    </row>
    <row r="332" spans="1:8" x14ac:dyDescent="0.25">
      <c r="A332" s="309"/>
      <c r="B332" s="331"/>
      <c r="C332" s="28"/>
      <c r="D332" s="164"/>
      <c r="E332" s="164"/>
      <c r="F332" s="40"/>
      <c r="G332" s="40"/>
      <c r="H332" s="39">
        <f t="shared" si="13"/>
        <v>0</v>
      </c>
    </row>
    <row r="333" spans="1:8" x14ac:dyDescent="0.25">
      <c r="A333" s="309"/>
      <c r="B333" s="331"/>
      <c r="C333" s="28"/>
      <c r="D333" s="164"/>
      <c r="E333" s="164"/>
      <c r="F333" s="40"/>
      <c r="G333" s="40"/>
      <c r="H333" s="39">
        <f t="shared" si="13"/>
        <v>0</v>
      </c>
    </row>
    <row r="334" spans="1:8" x14ac:dyDescent="0.25">
      <c r="A334" s="309"/>
      <c r="B334" s="331"/>
      <c r="C334" s="28"/>
      <c r="D334" s="164"/>
      <c r="E334" s="164"/>
      <c r="F334" s="40"/>
      <c r="G334" s="40"/>
      <c r="H334" s="39">
        <f t="shared" si="13"/>
        <v>0</v>
      </c>
    </row>
    <row r="335" spans="1:8" x14ac:dyDescent="0.25">
      <c r="A335" s="309"/>
      <c r="B335" s="331"/>
      <c r="C335" s="28"/>
      <c r="D335" s="164"/>
      <c r="E335" s="164"/>
      <c r="F335" s="40"/>
      <c r="G335" s="40"/>
      <c r="H335" s="39">
        <f t="shared" si="13"/>
        <v>0</v>
      </c>
    </row>
    <row r="336" spans="1:8" x14ac:dyDescent="0.25">
      <c r="A336" s="309"/>
      <c r="B336" s="331"/>
      <c r="C336" s="28"/>
      <c r="D336" s="164"/>
      <c r="E336" s="164"/>
      <c r="F336" s="40"/>
      <c r="G336" s="40"/>
      <c r="H336" s="39">
        <f>IF(C336=0,0,6)</f>
        <v>0</v>
      </c>
    </row>
    <row r="337" spans="1:8" ht="15.75" thickBot="1" x14ac:dyDescent="0.3">
      <c r="A337" s="309"/>
      <c r="B337" s="331"/>
      <c r="C337" s="28"/>
      <c r="D337" s="164"/>
      <c r="E337" s="46"/>
      <c r="F337" s="40"/>
      <c r="G337" s="40"/>
      <c r="H337" s="32">
        <f>IF(C337=0,0,6)</f>
        <v>0</v>
      </c>
    </row>
    <row r="338" spans="1:8" ht="15.75" thickBot="1" x14ac:dyDescent="0.3">
      <c r="A338" s="308" t="s">
        <v>40</v>
      </c>
      <c r="B338" s="22" t="s">
        <v>41</v>
      </c>
      <c r="C338" s="23"/>
      <c r="D338" s="23"/>
      <c r="E338" s="23"/>
      <c r="F338" s="23"/>
      <c r="G338" s="23">
        <f>G339+G377</f>
        <v>0</v>
      </c>
      <c r="H338" s="58">
        <f>H339+H377</f>
        <v>0</v>
      </c>
    </row>
    <row r="339" spans="1:8" ht="15.75" thickBot="1" x14ac:dyDescent="0.3">
      <c r="A339" s="309"/>
      <c r="B339" s="360" t="s">
        <v>363</v>
      </c>
      <c r="C339" s="9" t="s">
        <v>43</v>
      </c>
      <c r="D339" s="20"/>
      <c r="E339" s="33"/>
      <c r="F339" s="33"/>
      <c r="G339" s="22">
        <f>G340+G352+G341+G353</f>
        <v>0</v>
      </c>
      <c r="H339" s="177">
        <f>H340+H352+H367</f>
        <v>0</v>
      </c>
    </row>
    <row r="340" spans="1:8" x14ac:dyDescent="0.25">
      <c r="A340" s="309"/>
      <c r="B340" s="361"/>
      <c r="C340" s="21" t="s">
        <v>42</v>
      </c>
      <c r="D340" s="36"/>
      <c r="E340" s="20"/>
      <c r="F340" s="20"/>
      <c r="G340" s="42">
        <f>COUNTIF(D342:D351,"nu")</f>
        <v>0</v>
      </c>
      <c r="H340" s="43">
        <f>SUMIF(D342:D351,"NU",H342:H351)</f>
        <v>0</v>
      </c>
    </row>
    <row r="341" spans="1:8" ht="15.75" thickBot="1" x14ac:dyDescent="0.3">
      <c r="A341" s="309"/>
      <c r="B341" s="361"/>
      <c r="C341" s="21" t="s">
        <v>187</v>
      </c>
      <c r="D341" s="36" t="s">
        <v>148</v>
      </c>
      <c r="E341" s="20"/>
      <c r="F341" s="20"/>
      <c r="G341" s="44">
        <f>COUNTIF(D342:D351,"da")</f>
        <v>0</v>
      </c>
      <c r="H341" s="45">
        <f>SUMIF(D342:D351,"DA",H342:H351)</f>
        <v>0</v>
      </c>
    </row>
    <row r="342" spans="1:8" x14ac:dyDescent="0.25">
      <c r="A342" s="309"/>
      <c r="B342" s="361"/>
      <c r="C342" s="28"/>
      <c r="D342" s="38"/>
      <c r="E342" s="21"/>
      <c r="F342" s="21"/>
      <c r="G342" s="21"/>
      <c r="H342" s="39">
        <f t="shared" ref="H342:H351" si="14">IF(C342=0,0,20)</f>
        <v>0</v>
      </c>
    </row>
    <row r="343" spans="1:8" x14ac:dyDescent="0.25">
      <c r="A343" s="309"/>
      <c r="B343" s="361"/>
      <c r="C343" s="28"/>
      <c r="D343" s="38"/>
      <c r="E343" s="21"/>
      <c r="F343" s="21"/>
      <c r="G343" s="21"/>
      <c r="H343" s="39">
        <f t="shared" si="14"/>
        <v>0</v>
      </c>
    </row>
    <row r="344" spans="1:8" x14ac:dyDescent="0.25">
      <c r="A344" s="309"/>
      <c r="B344" s="361"/>
      <c r="C344" s="28"/>
      <c r="D344" s="38"/>
      <c r="E344" s="21"/>
      <c r="F344" s="21"/>
      <c r="G344" s="21"/>
      <c r="H344" s="39">
        <f t="shared" si="14"/>
        <v>0</v>
      </c>
    </row>
    <row r="345" spans="1:8" x14ac:dyDescent="0.25">
      <c r="A345" s="309"/>
      <c r="B345" s="361"/>
      <c r="C345" s="28"/>
      <c r="D345" s="38"/>
      <c r="E345" s="21"/>
      <c r="F345" s="21"/>
      <c r="G345" s="21"/>
      <c r="H345" s="39">
        <f t="shared" si="14"/>
        <v>0</v>
      </c>
    </row>
    <row r="346" spans="1:8" x14ac:dyDescent="0.25">
      <c r="A346" s="309"/>
      <c r="B346" s="361"/>
      <c r="C346" s="28"/>
      <c r="D346" s="38"/>
      <c r="E346" s="21"/>
      <c r="F346" s="21"/>
      <c r="G346" s="21"/>
      <c r="H346" s="39">
        <f t="shared" si="14"/>
        <v>0</v>
      </c>
    </row>
    <row r="347" spans="1:8" x14ac:dyDescent="0.25">
      <c r="A347" s="309"/>
      <c r="B347" s="361"/>
      <c r="C347" s="28"/>
      <c r="D347" s="38"/>
      <c r="E347" s="21"/>
      <c r="F347" s="21"/>
      <c r="G347" s="21"/>
      <c r="H347" s="39">
        <f t="shared" si="14"/>
        <v>0</v>
      </c>
    </row>
    <row r="348" spans="1:8" x14ac:dyDescent="0.25">
      <c r="A348" s="309"/>
      <c r="B348" s="361"/>
      <c r="C348" s="28"/>
      <c r="D348" s="38"/>
      <c r="E348" s="21"/>
      <c r="F348" s="21"/>
      <c r="G348" s="21"/>
      <c r="H348" s="39">
        <f t="shared" si="14"/>
        <v>0</v>
      </c>
    </row>
    <row r="349" spans="1:8" x14ac:dyDescent="0.25">
      <c r="A349" s="309"/>
      <c r="B349" s="361"/>
      <c r="C349" s="28"/>
      <c r="D349" s="38"/>
      <c r="E349" s="21"/>
      <c r="F349" s="21"/>
      <c r="G349" s="21"/>
      <c r="H349" s="39">
        <f>IF(C349=0,0,20)</f>
        <v>0</v>
      </c>
    </row>
    <row r="350" spans="1:8" x14ac:dyDescent="0.25">
      <c r="A350" s="309"/>
      <c r="B350" s="361"/>
      <c r="C350" s="28"/>
      <c r="D350" s="38"/>
      <c r="E350" s="21"/>
      <c r="F350" s="21"/>
      <c r="G350" s="21"/>
      <c r="H350" s="39">
        <f t="shared" si="14"/>
        <v>0</v>
      </c>
    </row>
    <row r="351" spans="1:8" ht="15.75" thickBot="1" x14ac:dyDescent="0.3">
      <c r="A351" s="309"/>
      <c r="B351" s="361"/>
      <c r="C351" s="28"/>
      <c r="D351" s="38"/>
      <c r="E351" s="21"/>
      <c r="F351" s="21"/>
      <c r="G351" s="21"/>
      <c r="H351" s="39">
        <f t="shared" si="14"/>
        <v>0</v>
      </c>
    </row>
    <row r="352" spans="1:8" x14ac:dyDescent="0.25">
      <c r="A352" s="309"/>
      <c r="B352" s="361"/>
      <c r="C352" s="21" t="s">
        <v>44</v>
      </c>
      <c r="D352" s="21"/>
      <c r="E352" s="21"/>
      <c r="F352" s="21"/>
      <c r="G352" s="42">
        <f>COUNTIF(D354:D366,"nu")</f>
        <v>0</v>
      </c>
      <c r="H352" s="43">
        <f>SUMIF(D354:D366,"NU",H354:H366)</f>
        <v>0</v>
      </c>
    </row>
    <row r="353" spans="1:8" ht="15.75" thickBot="1" x14ac:dyDescent="0.3">
      <c r="A353" s="309"/>
      <c r="B353" s="361"/>
      <c r="C353" s="21" t="s">
        <v>188</v>
      </c>
      <c r="D353" s="36" t="s">
        <v>148</v>
      </c>
      <c r="E353" s="21"/>
      <c r="F353" s="21" t="s">
        <v>10</v>
      </c>
      <c r="G353" s="44">
        <f>COUNTIF(D354:D366,"da")</f>
        <v>0</v>
      </c>
      <c r="H353" s="45">
        <f>SUMIF(D354:D366,"DA",H354:H366)</f>
        <v>0</v>
      </c>
    </row>
    <row r="354" spans="1:8" x14ac:dyDescent="0.25">
      <c r="A354" s="309"/>
      <c r="B354" s="361"/>
      <c r="C354" s="28"/>
      <c r="D354" s="38"/>
      <c r="E354" s="28"/>
      <c r="F354" s="28"/>
      <c r="G354" s="21"/>
      <c r="H354" s="39">
        <f>IF(F354=0,0,20/F354)</f>
        <v>0</v>
      </c>
    </row>
    <row r="355" spans="1:8" x14ac:dyDescent="0.25">
      <c r="A355" s="309"/>
      <c r="B355" s="361"/>
      <c r="C355" s="28"/>
      <c r="D355" s="38"/>
      <c r="E355" s="28"/>
      <c r="F355" s="28"/>
      <c r="G355" s="21"/>
      <c r="H355" s="39">
        <f>IF(F355=0,0,20/F355)</f>
        <v>0</v>
      </c>
    </row>
    <row r="356" spans="1:8" x14ac:dyDescent="0.25">
      <c r="A356" s="309"/>
      <c r="B356" s="361"/>
      <c r="C356" s="28"/>
      <c r="D356" s="38"/>
      <c r="E356" s="28"/>
      <c r="F356" s="28"/>
      <c r="G356" s="21"/>
      <c r="H356" s="39">
        <f t="shared" ref="H356:H365" si="15">IF(F356=0,0,20/F356)</f>
        <v>0</v>
      </c>
    </row>
    <row r="357" spans="1:8" x14ac:dyDescent="0.25">
      <c r="A357" s="309"/>
      <c r="B357" s="361"/>
      <c r="C357" s="28"/>
      <c r="D357" s="38"/>
      <c r="E357" s="28"/>
      <c r="F357" s="28"/>
      <c r="G357" s="21"/>
      <c r="H357" s="39">
        <f t="shared" si="15"/>
        <v>0</v>
      </c>
    </row>
    <row r="358" spans="1:8" x14ac:dyDescent="0.25">
      <c r="A358" s="309"/>
      <c r="B358" s="361"/>
      <c r="C358" s="28"/>
      <c r="D358" s="38"/>
      <c r="E358" s="28"/>
      <c r="F358" s="28"/>
      <c r="G358" s="21"/>
      <c r="H358" s="39">
        <f t="shared" si="15"/>
        <v>0</v>
      </c>
    </row>
    <row r="359" spans="1:8" x14ac:dyDescent="0.25">
      <c r="A359" s="309"/>
      <c r="B359" s="361"/>
      <c r="C359" s="28"/>
      <c r="D359" s="38"/>
      <c r="E359" s="28"/>
      <c r="F359" s="28"/>
      <c r="G359" s="21"/>
      <c r="H359" s="39">
        <f t="shared" si="15"/>
        <v>0</v>
      </c>
    </row>
    <row r="360" spans="1:8" x14ac:dyDescent="0.25">
      <c r="A360" s="309"/>
      <c r="B360" s="361"/>
      <c r="C360" s="28"/>
      <c r="D360" s="38"/>
      <c r="E360" s="28"/>
      <c r="F360" s="28"/>
      <c r="G360" s="21"/>
      <c r="H360" s="39">
        <f t="shared" si="15"/>
        <v>0</v>
      </c>
    </row>
    <row r="361" spans="1:8" x14ac:dyDescent="0.25">
      <c r="A361" s="309"/>
      <c r="B361" s="361"/>
      <c r="C361" s="28"/>
      <c r="D361" s="38"/>
      <c r="E361" s="28"/>
      <c r="F361" s="28"/>
      <c r="G361" s="21"/>
      <c r="H361" s="39">
        <f t="shared" si="15"/>
        <v>0</v>
      </c>
    </row>
    <row r="362" spans="1:8" x14ac:dyDescent="0.25">
      <c r="A362" s="309"/>
      <c r="B362" s="361"/>
      <c r="C362" s="28"/>
      <c r="D362" s="38"/>
      <c r="E362" s="28"/>
      <c r="F362" s="28"/>
      <c r="G362" s="21"/>
      <c r="H362" s="39">
        <f t="shared" si="15"/>
        <v>0</v>
      </c>
    </row>
    <row r="363" spans="1:8" x14ac:dyDescent="0.25">
      <c r="A363" s="309"/>
      <c r="B363" s="361"/>
      <c r="C363" s="28"/>
      <c r="D363" s="38"/>
      <c r="E363" s="28"/>
      <c r="F363" s="28"/>
      <c r="G363" s="21"/>
      <c r="H363" s="39">
        <f t="shared" si="15"/>
        <v>0</v>
      </c>
    </row>
    <row r="364" spans="1:8" x14ac:dyDescent="0.25">
      <c r="A364" s="309"/>
      <c r="B364" s="361"/>
      <c r="C364" s="28"/>
      <c r="D364" s="38"/>
      <c r="E364" s="28"/>
      <c r="F364" s="28"/>
      <c r="G364" s="21"/>
      <c r="H364" s="39">
        <f t="shared" si="15"/>
        <v>0</v>
      </c>
    </row>
    <row r="365" spans="1:8" x14ac:dyDescent="0.25">
      <c r="A365" s="309"/>
      <c r="B365" s="361"/>
      <c r="C365" s="28"/>
      <c r="D365" s="38"/>
      <c r="E365" s="28"/>
      <c r="F365" s="28"/>
      <c r="G365" s="21"/>
      <c r="H365" s="39">
        <f t="shared" si="15"/>
        <v>0</v>
      </c>
    </row>
    <row r="366" spans="1:8" ht="15.75" thickBot="1" x14ac:dyDescent="0.3">
      <c r="A366" s="309"/>
      <c r="B366" s="361"/>
      <c r="C366" s="28"/>
      <c r="D366" s="38"/>
      <c r="E366" s="28"/>
      <c r="F366" s="28"/>
      <c r="G366" s="21"/>
      <c r="H366" s="39">
        <f>IF(F366=0,0,20/F366)</f>
        <v>0</v>
      </c>
    </row>
    <row r="367" spans="1:8" x14ac:dyDescent="0.25">
      <c r="A367" s="309"/>
      <c r="B367" s="361"/>
      <c r="C367" s="21" t="s">
        <v>304</v>
      </c>
      <c r="D367" s="21"/>
      <c r="E367" s="21"/>
      <c r="F367" s="21"/>
      <c r="G367" s="42">
        <f>COUNTIF(D369:D376,"nu")</f>
        <v>0</v>
      </c>
      <c r="H367" s="43">
        <f>SUMIF(D369:D376,"NU",H369:H376)</f>
        <v>0</v>
      </c>
    </row>
    <row r="368" spans="1:8" ht="15.75" thickBot="1" x14ac:dyDescent="0.3">
      <c r="A368" s="309"/>
      <c r="B368" s="361"/>
      <c r="C368" s="21" t="s">
        <v>305</v>
      </c>
      <c r="D368" s="36" t="s">
        <v>148</v>
      </c>
      <c r="E368" s="21"/>
      <c r="F368" s="21"/>
      <c r="G368" s="44">
        <f>COUNTIF(D369:D376,"da")</f>
        <v>0</v>
      </c>
      <c r="H368" s="45">
        <f>SUMIF(D369:D376,"DA",H369:H376)</f>
        <v>0</v>
      </c>
    </row>
    <row r="369" spans="1:8" x14ac:dyDescent="0.25">
      <c r="A369" s="309"/>
      <c r="B369" s="361"/>
      <c r="C369" s="28"/>
      <c r="D369" s="38"/>
      <c r="E369" s="21"/>
      <c r="F369" s="21"/>
      <c r="G369" s="21"/>
      <c r="H369" s="39">
        <f t="shared" ref="H369:H376" si="16">IF(C369=0,0,6)</f>
        <v>0</v>
      </c>
    </row>
    <row r="370" spans="1:8" x14ac:dyDescent="0.25">
      <c r="A370" s="309"/>
      <c r="B370" s="361"/>
      <c r="C370" s="28"/>
      <c r="D370" s="164"/>
      <c r="E370" s="40"/>
      <c r="F370" s="40"/>
      <c r="G370" s="40"/>
      <c r="H370" s="39">
        <f t="shared" si="16"/>
        <v>0</v>
      </c>
    </row>
    <row r="371" spans="1:8" x14ac:dyDescent="0.25">
      <c r="A371" s="309"/>
      <c r="B371" s="361"/>
      <c r="C371" s="28"/>
      <c r="D371" s="164"/>
      <c r="E371" s="40"/>
      <c r="F371" s="40"/>
      <c r="G371" s="40"/>
      <c r="H371" s="39">
        <f t="shared" si="16"/>
        <v>0</v>
      </c>
    </row>
    <row r="372" spans="1:8" x14ac:dyDescent="0.25">
      <c r="A372" s="309"/>
      <c r="B372" s="361"/>
      <c r="C372" s="28"/>
      <c r="D372" s="164"/>
      <c r="E372" s="40"/>
      <c r="F372" s="40"/>
      <c r="G372" s="40"/>
      <c r="H372" s="39">
        <f t="shared" si="16"/>
        <v>0</v>
      </c>
    </row>
    <row r="373" spans="1:8" x14ac:dyDescent="0.25">
      <c r="A373" s="309"/>
      <c r="B373" s="361"/>
      <c r="C373" s="28"/>
      <c r="D373" s="164"/>
      <c r="E373" s="40"/>
      <c r="F373" s="40"/>
      <c r="G373" s="40"/>
      <c r="H373" s="39">
        <f t="shared" si="16"/>
        <v>0</v>
      </c>
    </row>
    <row r="374" spans="1:8" x14ac:dyDescent="0.25">
      <c r="A374" s="309"/>
      <c r="B374" s="361"/>
      <c r="C374" s="28"/>
      <c r="D374" s="164"/>
      <c r="E374" s="40"/>
      <c r="F374" s="40"/>
      <c r="G374" s="40"/>
      <c r="H374" s="39">
        <f t="shared" si="16"/>
        <v>0</v>
      </c>
    </row>
    <row r="375" spans="1:8" x14ac:dyDescent="0.25">
      <c r="A375" s="309"/>
      <c r="B375" s="361"/>
      <c r="C375" s="28"/>
      <c r="D375" s="164"/>
      <c r="E375" s="40"/>
      <c r="F375" s="40"/>
      <c r="G375" s="40"/>
      <c r="H375" s="39">
        <f t="shared" si="16"/>
        <v>0</v>
      </c>
    </row>
    <row r="376" spans="1:8" ht="15.75" thickBot="1" x14ac:dyDescent="0.3">
      <c r="A376" s="309"/>
      <c r="B376" s="362"/>
      <c r="C376" s="28"/>
      <c r="D376" s="164"/>
      <c r="E376" s="40"/>
      <c r="F376" s="40"/>
      <c r="G376" s="40"/>
      <c r="H376" s="39">
        <f t="shared" si="16"/>
        <v>0</v>
      </c>
    </row>
    <row r="377" spans="1:8" ht="15.75" thickBot="1" x14ac:dyDescent="0.3">
      <c r="A377" s="309"/>
      <c r="B377" s="11" t="s">
        <v>103</v>
      </c>
      <c r="C377" s="178"/>
      <c r="D377" s="23"/>
      <c r="E377" s="23"/>
      <c r="F377" s="23"/>
      <c r="G377" s="23">
        <f>G378+G422+G461+G535+G585</f>
        <v>0</v>
      </c>
      <c r="H377" s="66">
        <f>H378+H422+H461+H585+H535</f>
        <v>0</v>
      </c>
    </row>
    <row r="378" spans="1:8" ht="15.75" thickBot="1" x14ac:dyDescent="0.3">
      <c r="A378" s="309"/>
      <c r="B378" s="363" t="s">
        <v>45</v>
      </c>
      <c r="C378" s="9" t="s">
        <v>46</v>
      </c>
      <c r="D378" s="20"/>
      <c r="E378" s="33"/>
      <c r="F378" s="33"/>
      <c r="G378" s="34">
        <f>G379+G391+G380+G392</f>
        <v>0</v>
      </c>
      <c r="H378" s="65">
        <f>H379+H391+H410</f>
        <v>0</v>
      </c>
    </row>
    <row r="379" spans="1:8" x14ac:dyDescent="0.25">
      <c r="A379" s="309"/>
      <c r="B379" s="361"/>
      <c r="C379" s="21" t="s">
        <v>47</v>
      </c>
      <c r="D379" s="36"/>
      <c r="E379" s="20"/>
      <c r="F379" s="20"/>
      <c r="G379" s="42">
        <f>COUNTIF(D381:D390,"nu")</f>
        <v>0</v>
      </c>
      <c r="H379" s="43">
        <f>SUMIF(D381:D390,"NU",H381:H390)</f>
        <v>0</v>
      </c>
    </row>
    <row r="380" spans="1:8" ht="15.75" thickBot="1" x14ac:dyDescent="0.3">
      <c r="A380" s="309"/>
      <c r="B380" s="361"/>
      <c r="C380" s="21" t="s">
        <v>189</v>
      </c>
      <c r="D380" s="36" t="s">
        <v>148</v>
      </c>
      <c r="E380" s="20"/>
      <c r="F380" s="20"/>
      <c r="G380" s="44">
        <f>COUNTIF(D381:D390,"da")</f>
        <v>0</v>
      </c>
      <c r="H380" s="45">
        <f>SUMIF(D381:D390,"DA",H381:H390)</f>
        <v>0</v>
      </c>
    </row>
    <row r="381" spans="1:8" x14ac:dyDescent="0.25">
      <c r="A381" s="309"/>
      <c r="B381" s="361"/>
      <c r="C381" s="28"/>
      <c r="D381" s="38"/>
      <c r="E381" s="21"/>
      <c r="F381" s="21"/>
      <c r="G381" s="21"/>
      <c r="H381" s="39">
        <f t="shared" ref="H381:H390" si="17">IF(C381=0,0,60)</f>
        <v>0</v>
      </c>
    </row>
    <row r="382" spans="1:8" x14ac:dyDescent="0.25">
      <c r="A382" s="309"/>
      <c r="B382" s="361"/>
      <c r="C382" s="28"/>
      <c r="D382" s="38"/>
      <c r="E382" s="21"/>
      <c r="F382" s="21"/>
      <c r="G382" s="21"/>
      <c r="H382" s="39">
        <f t="shared" si="17"/>
        <v>0</v>
      </c>
    </row>
    <row r="383" spans="1:8" x14ac:dyDescent="0.25">
      <c r="A383" s="309"/>
      <c r="B383" s="361"/>
      <c r="C383" s="28"/>
      <c r="D383" s="38"/>
      <c r="E383" s="21"/>
      <c r="F383" s="21"/>
      <c r="G383" s="21"/>
      <c r="H383" s="39">
        <f t="shared" si="17"/>
        <v>0</v>
      </c>
    </row>
    <row r="384" spans="1:8" x14ac:dyDescent="0.25">
      <c r="A384" s="309"/>
      <c r="B384" s="361"/>
      <c r="C384" s="28"/>
      <c r="D384" s="38"/>
      <c r="E384" s="21"/>
      <c r="F384" s="21"/>
      <c r="G384" s="21"/>
      <c r="H384" s="39">
        <f t="shared" si="17"/>
        <v>0</v>
      </c>
    </row>
    <row r="385" spans="1:8" x14ac:dyDescent="0.25">
      <c r="A385" s="309"/>
      <c r="B385" s="361"/>
      <c r="C385" s="28"/>
      <c r="D385" s="38"/>
      <c r="E385" s="21"/>
      <c r="F385" s="21"/>
      <c r="G385" s="21"/>
      <c r="H385" s="39">
        <f t="shared" si="17"/>
        <v>0</v>
      </c>
    </row>
    <row r="386" spans="1:8" x14ac:dyDescent="0.25">
      <c r="A386" s="309"/>
      <c r="B386" s="361"/>
      <c r="C386" s="28"/>
      <c r="D386" s="38"/>
      <c r="E386" s="21"/>
      <c r="F386" s="21"/>
      <c r="G386" s="21"/>
      <c r="H386" s="39">
        <f t="shared" si="17"/>
        <v>0</v>
      </c>
    </row>
    <row r="387" spans="1:8" x14ac:dyDescent="0.25">
      <c r="A387" s="309"/>
      <c r="B387" s="361"/>
      <c r="C387" s="28"/>
      <c r="D387" s="38"/>
      <c r="E387" s="21"/>
      <c r="F387" s="21"/>
      <c r="G387" s="21"/>
      <c r="H387" s="39">
        <f t="shared" si="17"/>
        <v>0</v>
      </c>
    </row>
    <row r="388" spans="1:8" x14ac:dyDescent="0.25">
      <c r="A388" s="309"/>
      <c r="B388" s="361"/>
      <c r="C388" s="28"/>
      <c r="D388" s="38"/>
      <c r="E388" s="21"/>
      <c r="F388" s="21"/>
      <c r="G388" s="21"/>
      <c r="H388" s="39">
        <f t="shared" si="17"/>
        <v>0</v>
      </c>
    </row>
    <row r="389" spans="1:8" x14ac:dyDescent="0.25">
      <c r="A389" s="309"/>
      <c r="B389" s="361"/>
      <c r="C389" s="28"/>
      <c r="D389" s="38"/>
      <c r="E389" s="21"/>
      <c r="F389" s="21"/>
      <c r="G389" s="21"/>
      <c r="H389" s="39">
        <f t="shared" si="17"/>
        <v>0</v>
      </c>
    </row>
    <row r="390" spans="1:8" ht="15.75" thickBot="1" x14ac:dyDescent="0.3">
      <c r="A390" s="309"/>
      <c r="B390" s="361"/>
      <c r="C390" s="28"/>
      <c r="D390" s="38"/>
      <c r="E390" s="21"/>
      <c r="F390" s="21"/>
      <c r="G390" s="21"/>
      <c r="H390" s="39">
        <f t="shared" si="17"/>
        <v>0</v>
      </c>
    </row>
    <row r="391" spans="1:8" x14ac:dyDescent="0.25">
      <c r="A391" s="309"/>
      <c r="B391" s="361"/>
      <c r="C391" s="21" t="s">
        <v>48</v>
      </c>
      <c r="D391" s="21"/>
      <c r="E391" s="21"/>
      <c r="F391" s="21"/>
      <c r="G391" s="42">
        <f>COUNTIF(D393:D409,"nu")</f>
        <v>0</v>
      </c>
      <c r="H391" s="43">
        <f>SUMIF(D393:D409,"NU",H393:H409)</f>
        <v>0</v>
      </c>
    </row>
    <row r="392" spans="1:8" ht="15.75" thickBot="1" x14ac:dyDescent="0.3">
      <c r="A392" s="309"/>
      <c r="B392" s="361"/>
      <c r="C392" s="21" t="s">
        <v>190</v>
      </c>
      <c r="D392" s="36" t="s">
        <v>148</v>
      </c>
      <c r="E392" s="21"/>
      <c r="F392" s="21" t="s">
        <v>10</v>
      </c>
      <c r="G392" s="44">
        <f>COUNTIF(D393:D409,"da")</f>
        <v>0</v>
      </c>
      <c r="H392" s="45">
        <f>SUMIF(D393:D409,"DA",H393:H409)</f>
        <v>0</v>
      </c>
    </row>
    <row r="393" spans="1:8" x14ac:dyDescent="0.25">
      <c r="A393" s="309"/>
      <c r="B393" s="361"/>
      <c r="C393" s="28"/>
      <c r="D393" s="38"/>
      <c r="E393" s="28"/>
      <c r="F393" s="28"/>
      <c r="G393" s="21"/>
      <c r="H393" s="39">
        <f t="shared" ref="H393:H409" si="18">IF(F393=0,0,60/F393)</f>
        <v>0</v>
      </c>
    </row>
    <row r="394" spans="1:8" x14ac:dyDescent="0.25">
      <c r="A394" s="309"/>
      <c r="B394" s="361"/>
      <c r="C394" s="28"/>
      <c r="D394" s="38"/>
      <c r="E394" s="28"/>
      <c r="F394" s="28"/>
      <c r="G394" s="21"/>
      <c r="H394" s="39">
        <f t="shared" si="18"/>
        <v>0</v>
      </c>
    </row>
    <row r="395" spans="1:8" x14ac:dyDescent="0.25">
      <c r="A395" s="309"/>
      <c r="B395" s="361"/>
      <c r="C395" s="28"/>
      <c r="D395" s="38"/>
      <c r="E395" s="28"/>
      <c r="F395" s="28"/>
      <c r="G395" s="21"/>
      <c r="H395" s="39">
        <f t="shared" si="18"/>
        <v>0</v>
      </c>
    </row>
    <row r="396" spans="1:8" x14ac:dyDescent="0.25">
      <c r="A396" s="309"/>
      <c r="B396" s="361"/>
      <c r="C396" s="28"/>
      <c r="D396" s="38"/>
      <c r="E396" s="28"/>
      <c r="F396" s="28"/>
      <c r="G396" s="21"/>
      <c r="H396" s="39">
        <f t="shared" si="18"/>
        <v>0</v>
      </c>
    </row>
    <row r="397" spans="1:8" x14ac:dyDescent="0.25">
      <c r="A397" s="309"/>
      <c r="B397" s="361"/>
      <c r="C397" s="28"/>
      <c r="D397" s="38"/>
      <c r="E397" s="28"/>
      <c r="F397" s="28"/>
      <c r="G397" s="21"/>
      <c r="H397" s="39">
        <f t="shared" si="18"/>
        <v>0</v>
      </c>
    </row>
    <row r="398" spans="1:8" x14ac:dyDescent="0.25">
      <c r="A398" s="309"/>
      <c r="B398" s="361"/>
      <c r="C398" s="28"/>
      <c r="D398" s="38"/>
      <c r="E398" s="28"/>
      <c r="F398" s="28"/>
      <c r="G398" s="21"/>
      <c r="H398" s="39">
        <f t="shared" si="18"/>
        <v>0</v>
      </c>
    </row>
    <row r="399" spans="1:8" x14ac:dyDescent="0.25">
      <c r="A399" s="309"/>
      <c r="B399" s="361"/>
      <c r="C399" s="28"/>
      <c r="D399" s="38"/>
      <c r="E399" s="28"/>
      <c r="F399" s="28"/>
      <c r="G399" s="21"/>
      <c r="H399" s="39">
        <f t="shared" si="18"/>
        <v>0</v>
      </c>
    </row>
    <row r="400" spans="1:8" x14ac:dyDescent="0.25">
      <c r="A400" s="309"/>
      <c r="B400" s="361"/>
      <c r="C400" s="28"/>
      <c r="D400" s="38"/>
      <c r="E400" s="28"/>
      <c r="F400" s="28"/>
      <c r="G400" s="21"/>
      <c r="H400" s="39">
        <f t="shared" si="18"/>
        <v>0</v>
      </c>
    </row>
    <row r="401" spans="1:8" x14ac:dyDescent="0.25">
      <c r="A401" s="309"/>
      <c r="B401" s="361"/>
      <c r="C401" s="28"/>
      <c r="D401" s="38"/>
      <c r="E401" s="28"/>
      <c r="F401" s="28"/>
      <c r="G401" s="21"/>
      <c r="H401" s="39">
        <f t="shared" si="18"/>
        <v>0</v>
      </c>
    </row>
    <row r="402" spans="1:8" x14ac:dyDescent="0.25">
      <c r="A402" s="309"/>
      <c r="B402" s="361"/>
      <c r="C402" s="28"/>
      <c r="D402" s="38"/>
      <c r="E402" s="28"/>
      <c r="F402" s="28"/>
      <c r="G402" s="21"/>
      <c r="H402" s="39">
        <f t="shared" si="18"/>
        <v>0</v>
      </c>
    </row>
    <row r="403" spans="1:8" x14ac:dyDescent="0.25">
      <c r="A403" s="309"/>
      <c r="B403" s="361"/>
      <c r="C403" s="28"/>
      <c r="D403" s="38"/>
      <c r="E403" s="28"/>
      <c r="F403" s="28"/>
      <c r="G403" s="21"/>
      <c r="H403" s="39">
        <f t="shared" si="18"/>
        <v>0</v>
      </c>
    </row>
    <row r="404" spans="1:8" x14ac:dyDescent="0.25">
      <c r="A404" s="309"/>
      <c r="B404" s="361"/>
      <c r="C404" s="28"/>
      <c r="D404" s="38"/>
      <c r="E404" s="28"/>
      <c r="F404" s="28"/>
      <c r="G404" s="21"/>
      <c r="H404" s="39">
        <f t="shared" si="18"/>
        <v>0</v>
      </c>
    </row>
    <row r="405" spans="1:8" x14ac:dyDescent="0.25">
      <c r="A405" s="309"/>
      <c r="B405" s="361"/>
      <c r="C405" s="28"/>
      <c r="D405" s="38"/>
      <c r="E405" s="28"/>
      <c r="F405" s="28"/>
      <c r="G405" s="21"/>
      <c r="H405" s="39">
        <f t="shared" si="18"/>
        <v>0</v>
      </c>
    </row>
    <row r="406" spans="1:8" x14ac:dyDescent="0.25">
      <c r="A406" s="309"/>
      <c r="B406" s="361"/>
      <c r="C406" s="28"/>
      <c r="D406" s="38"/>
      <c r="E406" s="28"/>
      <c r="F406" s="28"/>
      <c r="G406" s="21"/>
      <c r="H406" s="39">
        <f>IF(F406=0,0,60/F406)</f>
        <v>0</v>
      </c>
    </row>
    <row r="407" spans="1:8" x14ac:dyDescent="0.25">
      <c r="A407" s="309"/>
      <c r="B407" s="361"/>
      <c r="C407" s="28"/>
      <c r="D407" s="38"/>
      <c r="E407" s="28"/>
      <c r="F407" s="28"/>
      <c r="G407" s="21"/>
      <c r="H407" s="39">
        <f t="shared" si="18"/>
        <v>0</v>
      </c>
    </row>
    <row r="408" spans="1:8" x14ac:dyDescent="0.25">
      <c r="A408" s="309"/>
      <c r="B408" s="361"/>
      <c r="C408" s="28"/>
      <c r="D408" s="38"/>
      <c r="E408" s="28"/>
      <c r="F408" s="28"/>
      <c r="G408" s="21"/>
      <c r="H408" s="39">
        <f t="shared" si="18"/>
        <v>0</v>
      </c>
    </row>
    <row r="409" spans="1:8" ht="15.75" thickBot="1" x14ac:dyDescent="0.3">
      <c r="A409" s="309"/>
      <c r="B409" s="361"/>
      <c r="C409" s="28"/>
      <c r="D409" s="38"/>
      <c r="E409" s="28"/>
      <c r="F409" s="28"/>
      <c r="G409" s="21"/>
      <c r="H409" s="39">
        <f t="shared" si="18"/>
        <v>0</v>
      </c>
    </row>
    <row r="410" spans="1:8" x14ac:dyDescent="0.25">
      <c r="A410" s="309"/>
      <c r="B410" s="361"/>
      <c r="C410" s="21" t="s">
        <v>306</v>
      </c>
      <c r="D410" s="21"/>
      <c r="E410" s="21"/>
      <c r="F410" s="21"/>
      <c r="G410" s="42">
        <f>COUNTIF(D412:D421,"nu")</f>
        <v>0</v>
      </c>
      <c r="H410" s="43">
        <f>SUMIF(D412:D421,"NU",H412:H421)</f>
        <v>0</v>
      </c>
    </row>
    <row r="411" spans="1:8" ht="15.75" thickBot="1" x14ac:dyDescent="0.3">
      <c r="A411" s="309"/>
      <c r="B411" s="361"/>
      <c r="C411" s="21" t="s">
        <v>307</v>
      </c>
      <c r="D411" s="36" t="s">
        <v>148</v>
      </c>
      <c r="E411" s="21"/>
      <c r="F411" s="21"/>
      <c r="G411" s="44">
        <f>COUNTIF(D412:D421,"da")</f>
        <v>0</v>
      </c>
      <c r="H411" s="45">
        <f>SUMIF(D412:D421,"DA",H412:H421)</f>
        <v>0</v>
      </c>
    </row>
    <row r="412" spans="1:8" x14ac:dyDescent="0.25">
      <c r="A412" s="309"/>
      <c r="B412" s="361"/>
      <c r="C412" s="28"/>
      <c r="D412" s="38"/>
      <c r="E412" s="21"/>
      <c r="F412" s="21"/>
      <c r="G412" s="21"/>
      <c r="H412" s="39">
        <f t="shared" ref="H412:H421" si="19">IF(C412=0,0,20)</f>
        <v>0</v>
      </c>
    </row>
    <row r="413" spans="1:8" x14ac:dyDescent="0.25">
      <c r="A413" s="309"/>
      <c r="B413" s="361"/>
      <c r="C413" s="28"/>
      <c r="D413" s="164"/>
      <c r="E413" s="40"/>
      <c r="F413" s="40"/>
      <c r="G413" s="40"/>
      <c r="H413" s="39">
        <f t="shared" si="19"/>
        <v>0</v>
      </c>
    </row>
    <row r="414" spans="1:8" x14ac:dyDescent="0.25">
      <c r="A414" s="309"/>
      <c r="B414" s="361"/>
      <c r="C414" s="28"/>
      <c r="D414" s="164"/>
      <c r="E414" s="40"/>
      <c r="F414" s="40"/>
      <c r="G414" s="40"/>
      <c r="H414" s="39">
        <f t="shared" si="19"/>
        <v>0</v>
      </c>
    </row>
    <row r="415" spans="1:8" x14ac:dyDescent="0.25">
      <c r="A415" s="309"/>
      <c r="B415" s="361"/>
      <c r="C415" s="28"/>
      <c r="D415" s="164"/>
      <c r="E415" s="40"/>
      <c r="F415" s="40"/>
      <c r="G415" s="40"/>
      <c r="H415" s="39">
        <f t="shared" si="19"/>
        <v>0</v>
      </c>
    </row>
    <row r="416" spans="1:8" x14ac:dyDescent="0.25">
      <c r="A416" s="309"/>
      <c r="B416" s="361"/>
      <c r="C416" s="28"/>
      <c r="D416" s="164"/>
      <c r="E416" s="40"/>
      <c r="F416" s="40"/>
      <c r="G416" s="40"/>
      <c r="H416" s="39">
        <f t="shared" si="19"/>
        <v>0</v>
      </c>
    </row>
    <row r="417" spans="1:11" x14ac:dyDescent="0.25">
      <c r="A417" s="309"/>
      <c r="B417" s="361"/>
      <c r="C417" s="28"/>
      <c r="D417" s="164"/>
      <c r="E417" s="40"/>
      <c r="F417" s="40"/>
      <c r="G417" s="40"/>
      <c r="H417" s="39">
        <f t="shared" si="19"/>
        <v>0</v>
      </c>
    </row>
    <row r="418" spans="1:11" x14ac:dyDescent="0.25">
      <c r="A418" s="309"/>
      <c r="B418" s="361"/>
      <c r="C418" s="28"/>
      <c r="D418" s="164"/>
      <c r="E418" s="40"/>
      <c r="F418" s="40"/>
      <c r="G418" s="40"/>
      <c r="H418" s="39">
        <f t="shared" si="19"/>
        <v>0</v>
      </c>
    </row>
    <row r="419" spans="1:11" x14ac:dyDescent="0.25">
      <c r="A419" s="309"/>
      <c r="B419" s="361"/>
      <c r="C419" s="28"/>
      <c r="D419" s="164"/>
      <c r="E419" s="40"/>
      <c r="F419" s="40"/>
      <c r="G419" s="40"/>
      <c r="H419" s="39">
        <f t="shared" si="19"/>
        <v>0</v>
      </c>
    </row>
    <row r="420" spans="1:11" x14ac:dyDescent="0.25">
      <c r="A420" s="309"/>
      <c r="B420" s="361"/>
      <c r="C420" s="28"/>
      <c r="D420" s="164"/>
      <c r="E420" s="40"/>
      <c r="F420" s="40"/>
      <c r="G420" s="40"/>
      <c r="H420" s="39">
        <f t="shared" si="19"/>
        <v>0</v>
      </c>
    </row>
    <row r="421" spans="1:11" ht="15.75" thickBot="1" x14ac:dyDescent="0.3">
      <c r="A421" s="309"/>
      <c r="B421" s="362"/>
      <c r="C421" s="28"/>
      <c r="D421" s="164"/>
      <c r="E421" s="40"/>
      <c r="F421" s="40"/>
      <c r="G421" s="40"/>
      <c r="H421" s="39">
        <f t="shared" si="19"/>
        <v>0</v>
      </c>
    </row>
    <row r="422" spans="1:11" ht="15.75" thickBot="1" x14ac:dyDescent="0.3">
      <c r="A422" s="309"/>
      <c r="B422" s="357" t="s">
        <v>50</v>
      </c>
      <c r="C422" s="12" t="s">
        <v>49</v>
      </c>
      <c r="D422" s="13"/>
      <c r="E422" s="14"/>
      <c r="F422" s="14"/>
      <c r="G422" s="15">
        <f>G423+G432+G424+G433</f>
        <v>0</v>
      </c>
      <c r="H422" s="135">
        <f>H423+H432+H448</f>
        <v>0</v>
      </c>
    </row>
    <row r="423" spans="1:11" x14ac:dyDescent="0.25">
      <c r="A423" s="309"/>
      <c r="B423" s="358"/>
      <c r="C423" s="13" t="s">
        <v>76</v>
      </c>
      <c r="D423" s="13"/>
      <c r="E423" s="13"/>
      <c r="F423" s="13"/>
      <c r="G423" s="42">
        <f>COUNTIF(D425:D431,"nu")</f>
        <v>0</v>
      </c>
      <c r="H423" s="43">
        <f>SUMIF(D425:D431,"NU",H425:H431)</f>
        <v>0</v>
      </c>
      <c r="J423" s="179" t="s">
        <v>68</v>
      </c>
      <c r="K423" s="180" t="s">
        <v>67</v>
      </c>
    </row>
    <row r="424" spans="1:11" ht="30.75" thickBot="1" x14ac:dyDescent="0.3">
      <c r="A424" s="309"/>
      <c r="B424" s="358"/>
      <c r="C424" s="13" t="s">
        <v>199</v>
      </c>
      <c r="D424" s="36" t="s">
        <v>148</v>
      </c>
      <c r="E424" s="64" t="s">
        <v>66</v>
      </c>
      <c r="F424" s="16"/>
      <c r="G424" s="44">
        <f>COUNTIF(D425:D431,"da")</f>
        <v>0</v>
      </c>
      <c r="H424" s="45">
        <f>SUMIF(D425:D431,"DA",H425:H431)</f>
        <v>0</v>
      </c>
      <c r="J424" s="179"/>
      <c r="K424" s="180"/>
    </row>
    <row r="425" spans="1:11" x14ac:dyDescent="0.25">
      <c r="A425" s="309"/>
      <c r="B425" s="358"/>
      <c r="C425" s="17"/>
      <c r="D425" s="121"/>
      <c r="E425" s="17"/>
      <c r="F425" s="17"/>
      <c r="G425" s="17"/>
      <c r="H425" s="18">
        <f t="shared" ref="H425:H431" si="20">IF(C425=0,0,100+50*E425)</f>
        <v>0</v>
      </c>
      <c r="J425" s="176"/>
      <c r="K425" s="62">
        <f t="shared" ref="K425:K431" si="21">IF(E425&lt;=0, 0,IF(E425&lt;1,"OK","Revista cu punctaj peste 1"))</f>
        <v>0</v>
      </c>
    </row>
    <row r="426" spans="1:11" x14ac:dyDescent="0.25">
      <c r="A426" s="309"/>
      <c r="B426" s="358"/>
      <c r="C426" s="17"/>
      <c r="D426" s="121"/>
      <c r="E426" s="17"/>
      <c r="F426" s="17"/>
      <c r="G426" s="17"/>
      <c r="H426" s="18">
        <f t="shared" si="20"/>
        <v>0</v>
      </c>
      <c r="J426" s="176"/>
      <c r="K426" s="62">
        <f t="shared" si="21"/>
        <v>0</v>
      </c>
    </row>
    <row r="427" spans="1:11" x14ac:dyDescent="0.25">
      <c r="A427" s="309"/>
      <c r="B427" s="358"/>
      <c r="C427" s="28"/>
      <c r="D427" s="38"/>
      <c r="E427" s="17"/>
      <c r="F427" s="17"/>
      <c r="G427" s="17"/>
      <c r="H427" s="18">
        <f>IF(C427=0,0,100+50*E427)</f>
        <v>0</v>
      </c>
      <c r="J427" s="176"/>
      <c r="K427" s="62">
        <f t="shared" si="21"/>
        <v>0</v>
      </c>
    </row>
    <row r="428" spans="1:11" x14ac:dyDescent="0.25">
      <c r="A428" s="309"/>
      <c r="B428" s="358"/>
      <c r="C428" s="28"/>
      <c r="D428" s="38"/>
      <c r="E428" s="17"/>
      <c r="F428" s="17"/>
      <c r="G428" s="17"/>
      <c r="H428" s="18">
        <f t="shared" si="20"/>
        <v>0</v>
      </c>
      <c r="J428" s="176"/>
      <c r="K428" s="62">
        <f t="shared" si="21"/>
        <v>0</v>
      </c>
    </row>
    <row r="429" spans="1:11" x14ac:dyDescent="0.25">
      <c r="A429" s="309"/>
      <c r="B429" s="358"/>
      <c r="C429" s="17"/>
      <c r="D429" s="121"/>
      <c r="E429" s="17"/>
      <c r="F429" s="17"/>
      <c r="G429" s="17"/>
      <c r="H429" s="18">
        <f t="shared" si="20"/>
        <v>0</v>
      </c>
      <c r="J429" s="176"/>
      <c r="K429" s="62">
        <f t="shared" si="21"/>
        <v>0</v>
      </c>
    </row>
    <row r="430" spans="1:11" x14ac:dyDescent="0.25">
      <c r="A430" s="309"/>
      <c r="B430" s="358"/>
      <c r="C430" s="17"/>
      <c r="D430" s="121"/>
      <c r="E430" s="17"/>
      <c r="F430" s="17"/>
      <c r="G430" s="17"/>
      <c r="H430" s="18">
        <f t="shared" si="20"/>
        <v>0</v>
      </c>
      <c r="J430" s="176"/>
      <c r="K430" s="62">
        <f t="shared" si="21"/>
        <v>0</v>
      </c>
    </row>
    <row r="431" spans="1:11" ht="15.75" thickBot="1" x14ac:dyDescent="0.3">
      <c r="A431" s="309"/>
      <c r="B431" s="358"/>
      <c r="C431" s="17"/>
      <c r="D431" s="121"/>
      <c r="E431" s="17"/>
      <c r="F431" s="17"/>
      <c r="G431" s="17"/>
      <c r="H431" s="18">
        <f t="shared" si="20"/>
        <v>0</v>
      </c>
      <c r="J431" s="176"/>
      <c r="K431" s="62">
        <f t="shared" si="21"/>
        <v>0</v>
      </c>
    </row>
    <row r="432" spans="1:11" x14ac:dyDescent="0.25">
      <c r="A432" s="309"/>
      <c r="B432" s="358"/>
      <c r="C432" s="13" t="s">
        <v>298</v>
      </c>
      <c r="D432" s="13"/>
      <c r="E432" s="64"/>
      <c r="F432" s="13"/>
      <c r="G432" s="42">
        <f>COUNTIF(D434:D447,"nu")</f>
        <v>0</v>
      </c>
      <c r="H432" s="43">
        <f>SUMIF(D434:D447,"NU",H434:H447)</f>
        <v>0</v>
      </c>
      <c r="J432" s="176"/>
      <c r="K432" s="62"/>
    </row>
    <row r="433" spans="1:11" ht="30.75" thickBot="1" x14ac:dyDescent="0.3">
      <c r="A433" s="309"/>
      <c r="B433" s="358"/>
      <c r="C433" s="13" t="s">
        <v>299</v>
      </c>
      <c r="D433" s="36" t="s">
        <v>148</v>
      </c>
      <c r="E433" s="64" t="s">
        <v>66</v>
      </c>
      <c r="F433" s="13" t="s">
        <v>10</v>
      </c>
      <c r="G433" s="44">
        <f>COUNTIF(D434:D447,"da")</f>
        <v>0</v>
      </c>
      <c r="H433" s="45">
        <f>SUMIF(D434:D447,"DA",H434:H447)</f>
        <v>0</v>
      </c>
      <c r="J433" s="176"/>
      <c r="K433" s="62"/>
    </row>
    <row r="434" spans="1:11" x14ac:dyDescent="0.25">
      <c r="A434" s="309"/>
      <c r="B434" s="358"/>
      <c r="C434" s="17"/>
      <c r="D434" s="121"/>
      <c r="E434" s="17"/>
      <c r="F434" s="17"/>
      <c r="G434" s="17"/>
      <c r="H434" s="18">
        <f>IF(F434=0,0,(100+50*E434)/F434)</f>
        <v>0</v>
      </c>
      <c r="J434" s="176"/>
      <c r="K434" s="62">
        <f>IF(E434&lt;=0, 0,IF(E434&lt;1,"OK","Revista cu punctaj peste 1"))</f>
        <v>0</v>
      </c>
    </row>
    <row r="435" spans="1:11" x14ac:dyDescent="0.25">
      <c r="A435" s="309"/>
      <c r="B435" s="358"/>
      <c r="C435" s="17"/>
      <c r="D435" s="121"/>
      <c r="E435" s="17"/>
      <c r="F435" s="17"/>
      <c r="G435" s="17"/>
      <c r="H435" s="18">
        <f t="shared" ref="H435:H447" si="22">IF(F435=0,0,(100+50*E435)/F435)</f>
        <v>0</v>
      </c>
      <c r="J435" s="176"/>
      <c r="K435" s="62">
        <f t="shared" ref="K435:K445" si="23">IF(E435&lt;=0, 0,IF(E435&lt;1,"OK","Revista cu punctaj peste 1"))</f>
        <v>0</v>
      </c>
    </row>
    <row r="436" spans="1:11" x14ac:dyDescent="0.25">
      <c r="A436" s="309"/>
      <c r="B436" s="358"/>
      <c r="C436" s="17"/>
      <c r="D436" s="121"/>
      <c r="E436" s="17"/>
      <c r="F436" s="17"/>
      <c r="G436" s="17"/>
      <c r="H436" s="18">
        <f t="shared" ref="H436:H440" si="24">IF(F436=0,0,(100+50*E436)/F436)</f>
        <v>0</v>
      </c>
      <c r="J436" s="176"/>
      <c r="K436" s="62">
        <f t="shared" ref="K436:K440" si="25">IF(E436&lt;=0, 0,IF(E436&lt;1,"OK","Revista cu punctaj peste 1"))</f>
        <v>0</v>
      </c>
    </row>
    <row r="437" spans="1:11" x14ac:dyDescent="0.25">
      <c r="A437" s="309"/>
      <c r="B437" s="358"/>
      <c r="C437" s="17"/>
      <c r="D437" s="121"/>
      <c r="E437" s="17"/>
      <c r="F437" s="17"/>
      <c r="G437" s="17"/>
      <c r="H437" s="18">
        <f t="shared" si="24"/>
        <v>0</v>
      </c>
      <c r="J437" s="176"/>
      <c r="K437" s="62">
        <f t="shared" si="25"/>
        <v>0</v>
      </c>
    </row>
    <row r="438" spans="1:11" x14ac:dyDescent="0.25">
      <c r="A438" s="309"/>
      <c r="B438" s="358"/>
      <c r="C438" s="17"/>
      <c r="D438" s="121"/>
      <c r="E438" s="17"/>
      <c r="F438" s="17"/>
      <c r="G438" s="17"/>
      <c r="H438" s="18">
        <f t="shared" si="24"/>
        <v>0</v>
      </c>
      <c r="J438" s="176"/>
      <c r="K438" s="62">
        <f t="shared" si="25"/>
        <v>0</v>
      </c>
    </row>
    <row r="439" spans="1:11" x14ac:dyDescent="0.25">
      <c r="A439" s="309"/>
      <c r="B439" s="358"/>
      <c r="C439" s="17"/>
      <c r="D439" s="121"/>
      <c r="E439" s="17"/>
      <c r="F439" s="17"/>
      <c r="G439" s="17"/>
      <c r="H439" s="18">
        <f t="shared" si="24"/>
        <v>0</v>
      </c>
      <c r="J439" s="176"/>
      <c r="K439" s="62">
        <f t="shared" si="25"/>
        <v>0</v>
      </c>
    </row>
    <row r="440" spans="1:11" x14ac:dyDescent="0.25">
      <c r="A440" s="309"/>
      <c r="B440" s="358"/>
      <c r="C440" s="17"/>
      <c r="D440" s="121"/>
      <c r="E440" s="17"/>
      <c r="F440" s="17"/>
      <c r="G440" s="17"/>
      <c r="H440" s="18">
        <f t="shared" si="24"/>
        <v>0</v>
      </c>
      <c r="J440" s="176"/>
      <c r="K440" s="62">
        <f t="shared" si="25"/>
        <v>0</v>
      </c>
    </row>
    <row r="441" spans="1:11" x14ac:dyDescent="0.25">
      <c r="A441" s="309"/>
      <c r="B441" s="358"/>
      <c r="C441" s="28"/>
      <c r="D441" s="38"/>
      <c r="E441" s="17"/>
      <c r="F441" s="17"/>
      <c r="G441" s="17"/>
      <c r="H441" s="18">
        <f t="shared" si="22"/>
        <v>0</v>
      </c>
      <c r="J441" s="176"/>
      <c r="K441" s="62">
        <f t="shared" si="23"/>
        <v>0</v>
      </c>
    </row>
    <row r="442" spans="1:11" x14ac:dyDescent="0.25">
      <c r="A442" s="309"/>
      <c r="B442" s="358"/>
      <c r="C442" s="28"/>
      <c r="D442" s="38"/>
      <c r="E442" s="17"/>
      <c r="F442" s="17"/>
      <c r="G442" s="17"/>
      <c r="H442" s="18">
        <f t="shared" si="22"/>
        <v>0</v>
      </c>
      <c r="J442" s="176"/>
      <c r="K442" s="62">
        <f t="shared" si="23"/>
        <v>0</v>
      </c>
    </row>
    <row r="443" spans="1:11" x14ac:dyDescent="0.25">
      <c r="A443" s="309"/>
      <c r="B443" s="358"/>
      <c r="C443" s="17"/>
      <c r="D443" s="121"/>
      <c r="E443" s="17"/>
      <c r="F443" s="17"/>
      <c r="G443" s="17"/>
      <c r="H443" s="18">
        <f t="shared" si="22"/>
        <v>0</v>
      </c>
      <c r="J443" s="176"/>
      <c r="K443" s="62">
        <f t="shared" si="23"/>
        <v>0</v>
      </c>
    </row>
    <row r="444" spans="1:11" x14ac:dyDescent="0.25">
      <c r="A444" s="309"/>
      <c r="B444" s="358"/>
      <c r="C444" s="17"/>
      <c r="D444" s="121"/>
      <c r="E444" s="17"/>
      <c r="F444" s="17"/>
      <c r="G444" s="17"/>
      <c r="H444" s="18">
        <f t="shared" si="22"/>
        <v>0</v>
      </c>
      <c r="J444" s="176"/>
      <c r="K444" s="62">
        <f t="shared" si="23"/>
        <v>0</v>
      </c>
    </row>
    <row r="445" spans="1:11" x14ac:dyDescent="0.25">
      <c r="A445" s="309"/>
      <c r="B445" s="358"/>
      <c r="C445" s="17"/>
      <c r="D445" s="121"/>
      <c r="E445" s="17"/>
      <c r="F445" s="17"/>
      <c r="G445" s="17"/>
      <c r="H445" s="18">
        <f t="shared" si="22"/>
        <v>0</v>
      </c>
      <c r="J445" s="176"/>
      <c r="K445" s="62">
        <f t="shared" si="23"/>
        <v>0</v>
      </c>
    </row>
    <row r="446" spans="1:11" x14ac:dyDescent="0.25">
      <c r="A446" s="309"/>
      <c r="B446" s="358"/>
      <c r="C446" s="17"/>
      <c r="D446" s="121"/>
      <c r="E446" s="17"/>
      <c r="F446" s="17"/>
      <c r="G446" s="17"/>
      <c r="H446" s="18">
        <f t="shared" si="22"/>
        <v>0</v>
      </c>
      <c r="J446" s="176"/>
      <c r="K446" s="62">
        <f>IF(E446&lt;=0, 0,IF(E446&lt;1,"OK","Revista cu punctaj peste 1"))</f>
        <v>0</v>
      </c>
    </row>
    <row r="447" spans="1:11" ht="15.75" thickBot="1" x14ac:dyDescent="0.3">
      <c r="A447" s="309"/>
      <c r="B447" s="358"/>
      <c r="C447" s="17"/>
      <c r="D447" s="121"/>
      <c r="E447" s="17"/>
      <c r="F447" s="17"/>
      <c r="G447" s="17"/>
      <c r="H447" s="18">
        <f t="shared" si="22"/>
        <v>0</v>
      </c>
      <c r="J447" s="176"/>
      <c r="K447" s="62">
        <f>IF(E447&lt;=0, 0,IF(E447&lt;1,"OK","Revista cu punctaj peste 1"))</f>
        <v>0</v>
      </c>
    </row>
    <row r="448" spans="1:11" x14ac:dyDescent="0.25">
      <c r="A448" s="309"/>
      <c r="B448" s="358"/>
      <c r="C448" s="13" t="s">
        <v>308</v>
      </c>
      <c r="D448" s="13"/>
      <c r="E448" s="13"/>
      <c r="F448" s="13"/>
      <c r="G448" s="42">
        <f>COUNTIF(D450:D460,"nu")</f>
        <v>0</v>
      </c>
      <c r="H448" s="43">
        <f>SUMIF(D450:D460,"NU",H450:H460)</f>
        <v>0</v>
      </c>
    </row>
    <row r="449" spans="1:11" ht="15.75" thickBot="1" x14ac:dyDescent="0.3">
      <c r="A449" s="309"/>
      <c r="B449" s="358"/>
      <c r="C449" s="13" t="s">
        <v>309</v>
      </c>
      <c r="D449" s="36" t="s">
        <v>148</v>
      </c>
      <c r="E449" s="13"/>
      <c r="F449" s="13"/>
      <c r="G449" s="44">
        <f>COUNTIF(D450:D460,"da")</f>
        <v>0</v>
      </c>
      <c r="H449" s="45">
        <f>SUMIF(D450:D460,"DA",H450:H460)</f>
        <v>0</v>
      </c>
    </row>
    <row r="450" spans="1:11" x14ac:dyDescent="0.25">
      <c r="A450" s="309"/>
      <c r="B450" s="358"/>
      <c r="C450" s="17"/>
      <c r="D450" s="121"/>
      <c r="E450" s="13"/>
      <c r="F450" s="13"/>
      <c r="G450" s="13"/>
      <c r="H450" s="18">
        <f t="shared" ref="H450:H460" si="26">IF(C450=0,0,30)</f>
        <v>0</v>
      </c>
    </row>
    <row r="451" spans="1:11" x14ac:dyDescent="0.25">
      <c r="A451" s="309"/>
      <c r="B451" s="358"/>
      <c r="C451" s="17"/>
      <c r="D451" s="121"/>
      <c r="E451" s="13"/>
      <c r="F451" s="13"/>
      <c r="G451" s="19"/>
      <c r="H451" s="18">
        <f t="shared" si="26"/>
        <v>0</v>
      </c>
    </row>
    <row r="452" spans="1:11" x14ac:dyDescent="0.25">
      <c r="A452" s="309"/>
      <c r="B452" s="358"/>
      <c r="C452" s="17"/>
      <c r="D452" s="121"/>
      <c r="E452" s="13"/>
      <c r="F452" s="13"/>
      <c r="G452" s="19"/>
      <c r="H452" s="18">
        <f t="shared" si="26"/>
        <v>0</v>
      </c>
    </row>
    <row r="453" spans="1:11" x14ac:dyDescent="0.25">
      <c r="A453" s="309"/>
      <c r="B453" s="358"/>
      <c r="C453" s="17"/>
      <c r="D453" s="121"/>
      <c r="E453" s="13"/>
      <c r="F453" s="13"/>
      <c r="G453" s="19"/>
      <c r="H453" s="18">
        <f t="shared" si="26"/>
        <v>0</v>
      </c>
    </row>
    <row r="454" spans="1:11" x14ac:dyDescent="0.25">
      <c r="A454" s="309"/>
      <c r="B454" s="358"/>
      <c r="C454" s="17"/>
      <c r="D454" s="121"/>
      <c r="E454" s="13"/>
      <c r="F454" s="13"/>
      <c r="G454" s="19"/>
      <c r="H454" s="18">
        <f t="shared" si="26"/>
        <v>0</v>
      </c>
    </row>
    <row r="455" spans="1:11" x14ac:dyDescent="0.25">
      <c r="A455" s="309"/>
      <c r="B455" s="358"/>
      <c r="C455" s="17"/>
      <c r="D455" s="121"/>
      <c r="E455" s="13"/>
      <c r="F455" s="13"/>
      <c r="G455" s="19"/>
      <c r="H455" s="18">
        <f t="shared" si="26"/>
        <v>0</v>
      </c>
    </row>
    <row r="456" spans="1:11" x14ac:dyDescent="0.25">
      <c r="A456" s="309"/>
      <c r="B456" s="358"/>
      <c r="C456" s="17"/>
      <c r="D456" s="121"/>
      <c r="E456" s="13"/>
      <c r="F456" s="13"/>
      <c r="G456" s="19"/>
      <c r="H456" s="18">
        <f t="shared" si="26"/>
        <v>0</v>
      </c>
    </row>
    <row r="457" spans="1:11" x14ac:dyDescent="0.25">
      <c r="A457" s="309"/>
      <c r="B457" s="358"/>
      <c r="C457" s="17"/>
      <c r="D457" s="121"/>
      <c r="E457" s="13"/>
      <c r="F457" s="13"/>
      <c r="G457" s="19"/>
      <c r="H457" s="18">
        <f t="shared" si="26"/>
        <v>0</v>
      </c>
    </row>
    <row r="458" spans="1:11" x14ac:dyDescent="0.25">
      <c r="A458" s="309"/>
      <c r="B458" s="358"/>
      <c r="C458" s="17"/>
      <c r="D458" s="121"/>
      <c r="E458" s="13"/>
      <c r="F458" s="13"/>
      <c r="G458" s="19"/>
      <c r="H458" s="18">
        <f t="shared" si="26"/>
        <v>0</v>
      </c>
    </row>
    <row r="459" spans="1:11" x14ac:dyDescent="0.25">
      <c r="A459" s="309"/>
      <c r="B459" s="358"/>
      <c r="C459" s="17"/>
      <c r="D459" s="121"/>
      <c r="E459" s="13"/>
      <c r="F459" s="13"/>
      <c r="G459" s="19"/>
      <c r="H459" s="18">
        <f t="shared" si="26"/>
        <v>0</v>
      </c>
    </row>
    <row r="460" spans="1:11" ht="15.75" thickBot="1" x14ac:dyDescent="0.3">
      <c r="A460" s="309"/>
      <c r="B460" s="359"/>
      <c r="C460" s="17"/>
      <c r="D460" s="121"/>
      <c r="E460" s="13"/>
      <c r="F460" s="13"/>
      <c r="G460" s="19"/>
      <c r="H460" s="18">
        <f t="shared" si="26"/>
        <v>0</v>
      </c>
    </row>
    <row r="461" spans="1:11" ht="15.75" thickBot="1" x14ac:dyDescent="0.3">
      <c r="A461" s="309"/>
      <c r="B461" s="357" t="s">
        <v>197</v>
      </c>
      <c r="C461" s="12" t="s">
        <v>51</v>
      </c>
      <c r="D461" s="13"/>
      <c r="E461" s="14"/>
      <c r="F461" s="14"/>
      <c r="G461" s="15">
        <f>G462+G478+G463+G479</f>
        <v>0</v>
      </c>
      <c r="H461" s="135">
        <f>H462+H478+H501+H517</f>
        <v>0</v>
      </c>
    </row>
    <row r="462" spans="1:11" x14ac:dyDescent="0.25">
      <c r="A462" s="309"/>
      <c r="B462" s="358"/>
      <c r="C462" s="13" t="s">
        <v>77</v>
      </c>
      <c r="D462" s="13"/>
      <c r="E462" s="13"/>
      <c r="F462" s="13"/>
      <c r="G462" s="42">
        <f>COUNTIF(D464:D477,"nu")</f>
        <v>0</v>
      </c>
      <c r="H462" s="43">
        <f>SUMIF(D464:D477,"NU",H464:H477)</f>
        <v>0</v>
      </c>
      <c r="J462" s="179" t="s">
        <v>104</v>
      </c>
      <c r="K462" s="180" t="s">
        <v>67</v>
      </c>
    </row>
    <row r="463" spans="1:11" ht="30.75" thickBot="1" x14ac:dyDescent="0.3">
      <c r="A463" s="309"/>
      <c r="B463" s="358"/>
      <c r="C463" s="13" t="s">
        <v>200</v>
      </c>
      <c r="D463" s="36" t="s">
        <v>148</v>
      </c>
      <c r="E463" s="64" t="s">
        <v>66</v>
      </c>
      <c r="F463" s="16"/>
      <c r="G463" s="44">
        <f>COUNTIF(D464:D477,"da")</f>
        <v>0</v>
      </c>
      <c r="H463" s="45">
        <f>SUMIF(D464:D477,"DA",H464:H477)</f>
        <v>0</v>
      </c>
      <c r="J463" s="179"/>
      <c r="K463" s="180"/>
    </row>
    <row r="464" spans="1:11" x14ac:dyDescent="0.25">
      <c r="A464" s="309"/>
      <c r="B464" s="358"/>
      <c r="C464" s="17"/>
      <c r="D464" s="121"/>
      <c r="E464" s="17"/>
      <c r="F464" s="17"/>
      <c r="G464" s="17"/>
      <c r="H464" s="18">
        <f>IF(C464=0,0,100+100*E464)</f>
        <v>0</v>
      </c>
      <c r="J464" s="176"/>
      <c r="K464" s="62">
        <f>IF(E464&lt;=0, 0,IF(E464&gt;=1,"OK","Revista cu punctaj sub 1"))</f>
        <v>0</v>
      </c>
    </row>
    <row r="465" spans="1:11" x14ac:dyDescent="0.25">
      <c r="A465" s="309"/>
      <c r="B465" s="358"/>
      <c r="C465" s="17"/>
      <c r="D465" s="121"/>
      <c r="E465" s="17"/>
      <c r="F465" s="17"/>
      <c r="G465" s="17"/>
      <c r="H465" s="18">
        <f t="shared" ref="H465:H475" si="27">IF(C465=0,0,100+100*E465)</f>
        <v>0</v>
      </c>
      <c r="J465" s="176"/>
      <c r="K465" s="62">
        <f t="shared" ref="K465:K475" si="28">IF(E465&lt;=0, 0,IF(E465&gt;=1,"OK","Revista cu punctaj sub 1"))</f>
        <v>0</v>
      </c>
    </row>
    <row r="466" spans="1:11" x14ac:dyDescent="0.25">
      <c r="A466" s="309"/>
      <c r="B466" s="358"/>
      <c r="C466" s="17"/>
      <c r="D466" s="121"/>
      <c r="E466" s="17"/>
      <c r="F466" s="17"/>
      <c r="G466" s="17"/>
      <c r="H466" s="18">
        <f t="shared" ref="H466:H471" si="29">IF(C466=0,0,100+100*E466)</f>
        <v>0</v>
      </c>
      <c r="J466" s="176"/>
      <c r="K466" s="62">
        <f t="shared" ref="K466:K471" si="30">IF(E466&lt;=0, 0,IF(E466&gt;=1,"OK","Revista cu punctaj sub 1"))</f>
        <v>0</v>
      </c>
    </row>
    <row r="467" spans="1:11" x14ac:dyDescent="0.25">
      <c r="A467" s="309"/>
      <c r="B467" s="358"/>
      <c r="C467" s="17"/>
      <c r="D467" s="121"/>
      <c r="E467" s="17"/>
      <c r="F467" s="17"/>
      <c r="G467" s="17"/>
      <c r="H467" s="18">
        <f t="shared" si="29"/>
        <v>0</v>
      </c>
      <c r="J467" s="176"/>
      <c r="K467" s="62">
        <f t="shared" si="30"/>
        <v>0</v>
      </c>
    </row>
    <row r="468" spans="1:11" x14ac:dyDescent="0.25">
      <c r="A468" s="309"/>
      <c r="B468" s="358"/>
      <c r="C468" s="17"/>
      <c r="D468" s="121"/>
      <c r="E468" s="17"/>
      <c r="F468" s="17"/>
      <c r="G468" s="17"/>
      <c r="H468" s="18">
        <f t="shared" si="29"/>
        <v>0</v>
      </c>
      <c r="J468" s="176"/>
      <c r="K468" s="62">
        <f t="shared" si="30"/>
        <v>0</v>
      </c>
    </row>
    <row r="469" spans="1:11" x14ac:dyDescent="0.25">
      <c r="A469" s="309"/>
      <c r="B469" s="358"/>
      <c r="C469" s="17"/>
      <c r="D469" s="121"/>
      <c r="E469" s="17"/>
      <c r="F469" s="17"/>
      <c r="G469" s="17"/>
      <c r="H469" s="18">
        <f t="shared" si="29"/>
        <v>0</v>
      </c>
      <c r="J469" s="176"/>
      <c r="K469" s="62">
        <f t="shared" si="30"/>
        <v>0</v>
      </c>
    </row>
    <row r="470" spans="1:11" x14ac:dyDescent="0.25">
      <c r="A470" s="309"/>
      <c r="B470" s="358"/>
      <c r="C470" s="17"/>
      <c r="D470" s="121"/>
      <c r="E470" s="17"/>
      <c r="F470" s="17"/>
      <c r="G470" s="17"/>
      <c r="H470" s="18">
        <f t="shared" si="29"/>
        <v>0</v>
      </c>
      <c r="J470" s="176"/>
      <c r="K470" s="62">
        <f t="shared" si="30"/>
        <v>0</v>
      </c>
    </row>
    <row r="471" spans="1:11" x14ac:dyDescent="0.25">
      <c r="A471" s="309"/>
      <c r="B471" s="358"/>
      <c r="C471" s="28"/>
      <c r="D471" s="38"/>
      <c r="E471" s="17"/>
      <c r="F471" s="17"/>
      <c r="G471" s="17"/>
      <c r="H471" s="18">
        <f t="shared" si="29"/>
        <v>0</v>
      </c>
      <c r="J471" s="176"/>
      <c r="K471" s="62">
        <f t="shared" si="30"/>
        <v>0</v>
      </c>
    </row>
    <row r="472" spans="1:11" x14ac:dyDescent="0.25">
      <c r="A472" s="309"/>
      <c r="B472" s="358"/>
      <c r="C472" s="28"/>
      <c r="D472" s="38"/>
      <c r="E472" s="17"/>
      <c r="F472" s="17"/>
      <c r="G472" s="17"/>
      <c r="H472" s="18">
        <f t="shared" si="27"/>
        <v>0</v>
      </c>
      <c r="J472" s="176"/>
      <c r="K472" s="62">
        <f t="shared" si="28"/>
        <v>0</v>
      </c>
    </row>
    <row r="473" spans="1:11" x14ac:dyDescent="0.25">
      <c r="A473" s="309"/>
      <c r="B473" s="358"/>
      <c r="C473" s="17"/>
      <c r="D473" s="121"/>
      <c r="E473" s="17"/>
      <c r="F473" s="17"/>
      <c r="G473" s="17"/>
      <c r="H473" s="18">
        <f t="shared" si="27"/>
        <v>0</v>
      </c>
      <c r="J473" s="176"/>
      <c r="K473" s="62">
        <f t="shared" si="28"/>
        <v>0</v>
      </c>
    </row>
    <row r="474" spans="1:11" x14ac:dyDescent="0.25">
      <c r="A474" s="309"/>
      <c r="B474" s="358"/>
      <c r="C474" s="17"/>
      <c r="D474" s="121"/>
      <c r="E474" s="17"/>
      <c r="F474" s="17"/>
      <c r="G474" s="17"/>
      <c r="H474" s="18">
        <f t="shared" si="27"/>
        <v>0</v>
      </c>
      <c r="J474" s="176"/>
      <c r="K474" s="62">
        <f t="shared" si="28"/>
        <v>0</v>
      </c>
    </row>
    <row r="475" spans="1:11" x14ac:dyDescent="0.25">
      <c r="A475" s="309"/>
      <c r="B475" s="358"/>
      <c r="C475" s="17"/>
      <c r="D475" s="121"/>
      <c r="E475" s="17"/>
      <c r="F475" s="17"/>
      <c r="G475" s="17"/>
      <c r="H475" s="18">
        <f t="shared" si="27"/>
        <v>0</v>
      </c>
      <c r="J475" s="176"/>
      <c r="K475" s="62">
        <f t="shared" si="28"/>
        <v>0</v>
      </c>
    </row>
    <row r="476" spans="1:11" x14ac:dyDescent="0.25">
      <c r="A476" s="309"/>
      <c r="B476" s="358"/>
      <c r="C476" s="17"/>
      <c r="D476" s="121"/>
      <c r="E476" s="17"/>
      <c r="F476" s="17"/>
      <c r="G476" s="17"/>
      <c r="H476" s="18">
        <f>IF(C476=0,0,100+100*E476)</f>
        <v>0</v>
      </c>
      <c r="J476" s="176"/>
      <c r="K476" s="62">
        <f>IF(E476&lt;=0, 0,IF(E476&gt;=1,"OK","Revista cu punctaj sub 1"))</f>
        <v>0</v>
      </c>
    </row>
    <row r="477" spans="1:11" ht="15.75" thickBot="1" x14ac:dyDescent="0.3">
      <c r="A477" s="309"/>
      <c r="B477" s="358"/>
      <c r="C477" s="17"/>
      <c r="D477" s="121"/>
      <c r="E477" s="17"/>
      <c r="F477" s="17"/>
      <c r="G477" s="17"/>
      <c r="H477" s="18">
        <f>IF(C477=0,0,100+100*E477)</f>
        <v>0</v>
      </c>
      <c r="J477" s="176"/>
      <c r="K477" s="62">
        <f>IF(E477&lt;=0, 0,IF(E477&gt;=1,"OK","Revista cu punctaj sub 1"))</f>
        <v>0</v>
      </c>
    </row>
    <row r="478" spans="1:11" x14ac:dyDescent="0.25">
      <c r="A478" s="309"/>
      <c r="B478" s="358"/>
      <c r="C478" s="13" t="s">
        <v>300</v>
      </c>
      <c r="D478" s="13"/>
      <c r="E478" s="64"/>
      <c r="F478" s="13"/>
      <c r="G478" s="42">
        <f>COUNTIF(D480:D500,"nu")</f>
        <v>0</v>
      </c>
      <c r="H478" s="43">
        <f>SUMIF(D480:D500,"NU",H480:H500)</f>
        <v>0</v>
      </c>
      <c r="J478" s="176"/>
      <c r="K478" s="62"/>
    </row>
    <row r="479" spans="1:11" ht="30.75" thickBot="1" x14ac:dyDescent="0.3">
      <c r="A479" s="309"/>
      <c r="B479" s="358"/>
      <c r="C479" s="13" t="s">
        <v>234</v>
      </c>
      <c r="D479" s="36" t="s">
        <v>148</v>
      </c>
      <c r="E479" s="64" t="s">
        <v>66</v>
      </c>
      <c r="F479" s="13" t="s">
        <v>10</v>
      </c>
      <c r="G479" s="44">
        <f>COUNTIF(D480:D500,"da")</f>
        <v>0</v>
      </c>
      <c r="H479" s="45">
        <f>SUMIF(D480:D500,"DA",H480:H500)</f>
        <v>0</v>
      </c>
      <c r="J479" s="176"/>
      <c r="K479" s="62"/>
    </row>
    <row r="480" spans="1:11" x14ac:dyDescent="0.25">
      <c r="A480" s="309"/>
      <c r="B480" s="358"/>
      <c r="C480" s="17"/>
      <c r="D480" s="121"/>
      <c r="E480" s="17"/>
      <c r="F480" s="17"/>
      <c r="G480" s="17"/>
      <c r="H480" s="18">
        <f>IF(F480=0,0,(100+100*E480)/F480)</f>
        <v>0</v>
      </c>
      <c r="J480" s="176"/>
      <c r="K480" s="62">
        <f>IF(E480&lt;=0, 0,IF(E480&gt;=1,"OK","Revista cu punctaj sub 1"))</f>
        <v>0</v>
      </c>
    </row>
    <row r="481" spans="1:11" x14ac:dyDescent="0.25">
      <c r="A481" s="309"/>
      <c r="B481" s="358"/>
      <c r="C481" s="17"/>
      <c r="D481" s="121"/>
      <c r="E481" s="17"/>
      <c r="F481" s="17"/>
      <c r="G481" s="17"/>
      <c r="H481" s="18">
        <f t="shared" ref="H481:H500" si="31">IF(F481=0,0,(100+100*E481)/F481)</f>
        <v>0</v>
      </c>
      <c r="J481" s="176"/>
      <c r="K481" s="62">
        <f t="shared" ref="K481:K498" si="32">IF(E481&lt;=0, 0,IF(E481&gt;=1,"OK","Revista cu punctaj sub 1"))</f>
        <v>0</v>
      </c>
    </row>
    <row r="482" spans="1:11" x14ac:dyDescent="0.25">
      <c r="A482" s="309"/>
      <c r="B482" s="358"/>
      <c r="C482" s="17"/>
      <c r="D482" s="121"/>
      <c r="E482" s="17"/>
      <c r="F482" s="17"/>
      <c r="G482" s="17"/>
      <c r="H482" s="18">
        <f t="shared" ref="H482:H491" si="33">IF(F482=0,0,(100+100*E482)/F482)</f>
        <v>0</v>
      </c>
      <c r="J482" s="176"/>
      <c r="K482" s="62">
        <f t="shared" ref="K482:K491" si="34">IF(E482&lt;=0, 0,IF(E482&gt;=1,"OK","Revista cu punctaj sub 1"))</f>
        <v>0</v>
      </c>
    </row>
    <row r="483" spans="1:11" x14ac:dyDescent="0.25">
      <c r="A483" s="309"/>
      <c r="B483" s="358"/>
      <c r="C483" s="17"/>
      <c r="D483" s="121"/>
      <c r="E483" s="17"/>
      <c r="F483" s="17"/>
      <c r="G483" s="17"/>
      <c r="H483" s="18">
        <f t="shared" si="33"/>
        <v>0</v>
      </c>
      <c r="J483" s="176"/>
      <c r="K483" s="62">
        <f t="shared" si="34"/>
        <v>0</v>
      </c>
    </row>
    <row r="484" spans="1:11" x14ac:dyDescent="0.25">
      <c r="A484" s="309"/>
      <c r="B484" s="358"/>
      <c r="C484" s="17"/>
      <c r="D484" s="121"/>
      <c r="E484" s="17"/>
      <c r="F484" s="17"/>
      <c r="G484" s="17"/>
      <c r="H484" s="18">
        <f t="shared" si="33"/>
        <v>0</v>
      </c>
      <c r="J484" s="176"/>
      <c r="K484" s="62">
        <f t="shared" si="34"/>
        <v>0</v>
      </c>
    </row>
    <row r="485" spans="1:11" x14ac:dyDescent="0.25">
      <c r="A485" s="309"/>
      <c r="B485" s="358"/>
      <c r="C485" s="17"/>
      <c r="D485" s="121"/>
      <c r="E485" s="17"/>
      <c r="F485" s="17"/>
      <c r="G485" s="17"/>
      <c r="H485" s="18">
        <f t="shared" si="33"/>
        <v>0</v>
      </c>
      <c r="J485" s="176"/>
      <c r="K485" s="62">
        <f t="shared" si="34"/>
        <v>0</v>
      </c>
    </row>
    <row r="486" spans="1:11" x14ac:dyDescent="0.25">
      <c r="A486" s="309"/>
      <c r="B486" s="358"/>
      <c r="C486" s="17"/>
      <c r="D486" s="121"/>
      <c r="E486" s="17"/>
      <c r="F486" s="17"/>
      <c r="G486" s="17"/>
      <c r="H486" s="18">
        <f t="shared" si="33"/>
        <v>0</v>
      </c>
      <c r="J486" s="176"/>
      <c r="K486" s="62">
        <f t="shared" si="34"/>
        <v>0</v>
      </c>
    </row>
    <row r="487" spans="1:11" x14ac:dyDescent="0.25">
      <c r="A487" s="309"/>
      <c r="B487" s="358"/>
      <c r="C487" s="17"/>
      <c r="D487" s="121"/>
      <c r="E487" s="17"/>
      <c r="F487" s="17"/>
      <c r="G487" s="17"/>
      <c r="H487" s="18">
        <f t="shared" si="33"/>
        <v>0</v>
      </c>
      <c r="J487" s="176"/>
      <c r="K487" s="62">
        <f t="shared" si="34"/>
        <v>0</v>
      </c>
    </row>
    <row r="488" spans="1:11" x14ac:dyDescent="0.25">
      <c r="A488" s="309"/>
      <c r="B488" s="358"/>
      <c r="C488" s="17"/>
      <c r="D488" s="121"/>
      <c r="E488" s="17"/>
      <c r="F488" s="17"/>
      <c r="G488" s="17"/>
      <c r="H488" s="18">
        <f t="shared" si="33"/>
        <v>0</v>
      </c>
      <c r="J488" s="176"/>
      <c r="K488" s="62">
        <f t="shared" si="34"/>
        <v>0</v>
      </c>
    </row>
    <row r="489" spans="1:11" x14ac:dyDescent="0.25">
      <c r="A489" s="309"/>
      <c r="B489" s="358"/>
      <c r="C489" s="17"/>
      <c r="D489" s="121"/>
      <c r="E489" s="17"/>
      <c r="F489" s="17"/>
      <c r="G489" s="17"/>
      <c r="H489" s="18">
        <f t="shared" si="33"/>
        <v>0</v>
      </c>
      <c r="J489" s="176"/>
      <c r="K489" s="62">
        <f t="shared" si="34"/>
        <v>0</v>
      </c>
    </row>
    <row r="490" spans="1:11" x14ac:dyDescent="0.25">
      <c r="A490" s="309"/>
      <c r="B490" s="358"/>
      <c r="C490" s="17"/>
      <c r="D490" s="121"/>
      <c r="E490" s="17"/>
      <c r="F490" s="17"/>
      <c r="G490" s="17"/>
      <c r="H490" s="18">
        <f t="shared" si="33"/>
        <v>0</v>
      </c>
      <c r="J490" s="176"/>
      <c r="K490" s="62">
        <f t="shared" si="34"/>
        <v>0</v>
      </c>
    </row>
    <row r="491" spans="1:11" x14ac:dyDescent="0.25">
      <c r="A491" s="309"/>
      <c r="B491" s="358"/>
      <c r="C491" s="28"/>
      <c r="D491" s="38"/>
      <c r="E491" s="17"/>
      <c r="F491" s="17"/>
      <c r="G491" s="17"/>
      <c r="H491" s="18">
        <f t="shared" si="33"/>
        <v>0</v>
      </c>
      <c r="J491" s="176"/>
      <c r="K491" s="62">
        <f t="shared" si="34"/>
        <v>0</v>
      </c>
    </row>
    <row r="492" spans="1:11" x14ac:dyDescent="0.25">
      <c r="A492" s="309"/>
      <c r="B492" s="358"/>
      <c r="C492" s="28"/>
      <c r="D492" s="38"/>
      <c r="E492" s="17"/>
      <c r="F492" s="17"/>
      <c r="G492" s="17"/>
      <c r="H492" s="18">
        <f t="shared" si="31"/>
        <v>0</v>
      </c>
      <c r="J492" s="176"/>
      <c r="K492" s="62">
        <f t="shared" si="32"/>
        <v>0</v>
      </c>
    </row>
    <row r="493" spans="1:11" x14ac:dyDescent="0.25">
      <c r="A493" s="309"/>
      <c r="B493" s="358"/>
      <c r="C493" s="17"/>
      <c r="D493" s="121"/>
      <c r="E493" s="17"/>
      <c r="F493" s="17"/>
      <c r="G493" s="17"/>
      <c r="H493" s="18">
        <f t="shared" si="31"/>
        <v>0</v>
      </c>
      <c r="J493" s="176"/>
      <c r="K493" s="62">
        <f t="shared" si="32"/>
        <v>0</v>
      </c>
    </row>
    <row r="494" spans="1:11" x14ac:dyDescent="0.25">
      <c r="A494" s="309"/>
      <c r="B494" s="358"/>
      <c r="C494" s="17"/>
      <c r="D494" s="121"/>
      <c r="E494" s="17"/>
      <c r="F494" s="17"/>
      <c r="G494" s="17"/>
      <c r="H494" s="18">
        <f t="shared" si="31"/>
        <v>0</v>
      </c>
      <c r="J494" s="176"/>
      <c r="K494" s="62">
        <f t="shared" si="32"/>
        <v>0</v>
      </c>
    </row>
    <row r="495" spans="1:11" x14ac:dyDescent="0.25">
      <c r="A495" s="309"/>
      <c r="B495" s="358"/>
      <c r="C495" s="17"/>
      <c r="D495" s="121"/>
      <c r="E495" s="17"/>
      <c r="F495" s="17"/>
      <c r="G495" s="17"/>
      <c r="H495" s="18">
        <f t="shared" si="31"/>
        <v>0</v>
      </c>
      <c r="J495" s="176"/>
      <c r="K495" s="62">
        <f t="shared" si="32"/>
        <v>0</v>
      </c>
    </row>
    <row r="496" spans="1:11" x14ac:dyDescent="0.25">
      <c r="A496" s="309"/>
      <c r="B496" s="358"/>
      <c r="C496" s="17"/>
      <c r="D496" s="121"/>
      <c r="E496" s="17"/>
      <c r="F496" s="17"/>
      <c r="G496" s="17"/>
      <c r="H496" s="18">
        <f t="shared" si="31"/>
        <v>0</v>
      </c>
      <c r="J496" s="176"/>
      <c r="K496" s="62">
        <f t="shared" si="32"/>
        <v>0</v>
      </c>
    </row>
    <row r="497" spans="1:11" x14ac:dyDescent="0.25">
      <c r="A497" s="309"/>
      <c r="B497" s="358"/>
      <c r="C497" s="17"/>
      <c r="D497" s="121"/>
      <c r="E497" s="17"/>
      <c r="F497" s="17"/>
      <c r="G497" s="17"/>
      <c r="H497" s="18">
        <f t="shared" si="31"/>
        <v>0</v>
      </c>
      <c r="J497" s="176"/>
      <c r="K497" s="62">
        <f t="shared" si="32"/>
        <v>0</v>
      </c>
    </row>
    <row r="498" spans="1:11" x14ac:dyDescent="0.25">
      <c r="A498" s="309"/>
      <c r="B498" s="358"/>
      <c r="C498" s="17"/>
      <c r="D498" s="121"/>
      <c r="E498" s="17"/>
      <c r="F498" s="17"/>
      <c r="G498" s="17"/>
      <c r="H498" s="18">
        <f t="shared" si="31"/>
        <v>0</v>
      </c>
      <c r="J498" s="176"/>
      <c r="K498" s="62">
        <f t="shared" si="32"/>
        <v>0</v>
      </c>
    </row>
    <row r="499" spans="1:11" x14ac:dyDescent="0.25">
      <c r="A499" s="309"/>
      <c r="B499" s="358"/>
      <c r="C499" s="17"/>
      <c r="D499" s="121"/>
      <c r="E499" s="17"/>
      <c r="F499" s="17"/>
      <c r="G499" s="17"/>
      <c r="H499" s="18">
        <f t="shared" si="31"/>
        <v>0</v>
      </c>
      <c r="J499" s="176"/>
      <c r="K499" s="62">
        <f>IF(E499&lt;=0, 0,IF(E499&gt;=1,"OK","Revista cu punctaj sub 1"))</f>
        <v>0</v>
      </c>
    </row>
    <row r="500" spans="1:11" ht="15.75" thickBot="1" x14ac:dyDescent="0.3">
      <c r="A500" s="309"/>
      <c r="B500" s="358"/>
      <c r="C500" s="17"/>
      <c r="D500" s="121"/>
      <c r="E500" s="17"/>
      <c r="F500" s="17"/>
      <c r="G500" s="17"/>
      <c r="H500" s="18">
        <f t="shared" si="31"/>
        <v>0</v>
      </c>
      <c r="J500" s="176"/>
      <c r="K500" s="62">
        <f>IF(E500&lt;=0, 0,IF(E500&gt;=1,"OK","Revista cu punctaj sub 1"))</f>
        <v>0</v>
      </c>
    </row>
    <row r="501" spans="1:11" x14ac:dyDescent="0.25">
      <c r="A501" s="309"/>
      <c r="B501" s="358"/>
      <c r="C501" s="13" t="s">
        <v>310</v>
      </c>
      <c r="D501" s="13"/>
      <c r="E501" s="13"/>
      <c r="F501" s="13"/>
      <c r="G501" s="42">
        <f>COUNTIF(D503:D516,"nu")</f>
        <v>0</v>
      </c>
      <c r="H501" s="43">
        <f>SUMIF(D503:D516,"NU",H503:H516)</f>
        <v>0</v>
      </c>
    </row>
    <row r="502" spans="1:11" ht="30.75" thickBot="1" x14ac:dyDescent="0.3">
      <c r="A502" s="309"/>
      <c r="B502" s="358"/>
      <c r="C502" s="226" t="s">
        <v>313</v>
      </c>
      <c r="D502" s="36" t="s">
        <v>148</v>
      </c>
      <c r="E502" s="13"/>
      <c r="F502" s="13"/>
      <c r="G502" s="44">
        <f>COUNTIF(D503:D516,"da")</f>
        <v>0</v>
      </c>
      <c r="H502" s="45">
        <f>SUMIF(D503:D516,"DA",H503:H516)</f>
        <v>0</v>
      </c>
    </row>
    <row r="503" spans="1:11" x14ac:dyDescent="0.25">
      <c r="A503" s="309"/>
      <c r="B503" s="358"/>
      <c r="C503" s="17"/>
      <c r="D503" s="121"/>
      <c r="E503" s="13"/>
      <c r="F503" s="13"/>
      <c r="G503" s="13"/>
      <c r="H503" s="18">
        <f>IF(C503=0,0,80)</f>
        <v>0</v>
      </c>
    </row>
    <row r="504" spans="1:11" x14ac:dyDescent="0.25">
      <c r="A504" s="309"/>
      <c r="B504" s="358"/>
      <c r="C504" s="17"/>
      <c r="D504" s="121"/>
      <c r="E504" s="13"/>
      <c r="F504" s="13"/>
      <c r="G504" s="19"/>
      <c r="H504" s="18">
        <f t="shared" ref="H504:H514" si="35">IF(C504=0,0,80)</f>
        <v>0</v>
      </c>
    </row>
    <row r="505" spans="1:11" x14ac:dyDescent="0.25">
      <c r="A505" s="309"/>
      <c r="B505" s="358"/>
      <c r="C505" s="17"/>
      <c r="D505" s="121"/>
      <c r="E505" s="13"/>
      <c r="F505" s="13"/>
      <c r="G505" s="19"/>
      <c r="H505" s="18">
        <f t="shared" si="35"/>
        <v>0</v>
      </c>
    </row>
    <row r="506" spans="1:11" x14ac:dyDescent="0.25">
      <c r="A506" s="309"/>
      <c r="B506" s="358"/>
      <c r="C506" s="17"/>
      <c r="D506" s="121"/>
      <c r="E506" s="13"/>
      <c r="F506" s="13"/>
      <c r="G506" s="19"/>
      <c r="H506" s="18">
        <f t="shared" si="35"/>
        <v>0</v>
      </c>
    </row>
    <row r="507" spans="1:11" x14ac:dyDescent="0.25">
      <c r="A507" s="309"/>
      <c r="B507" s="358"/>
      <c r="C507" s="17"/>
      <c r="D507" s="121"/>
      <c r="E507" s="13"/>
      <c r="F507" s="13"/>
      <c r="G507" s="19"/>
      <c r="H507" s="18">
        <f t="shared" si="35"/>
        <v>0</v>
      </c>
    </row>
    <row r="508" spans="1:11" x14ac:dyDescent="0.25">
      <c r="A508" s="309"/>
      <c r="B508" s="358"/>
      <c r="C508" s="17"/>
      <c r="D508" s="121"/>
      <c r="E508" s="13"/>
      <c r="F508" s="13"/>
      <c r="G508" s="19"/>
      <c r="H508" s="18">
        <f t="shared" si="35"/>
        <v>0</v>
      </c>
    </row>
    <row r="509" spans="1:11" x14ac:dyDescent="0.25">
      <c r="A509" s="309"/>
      <c r="B509" s="358"/>
      <c r="C509" s="17"/>
      <c r="D509" s="121"/>
      <c r="E509" s="13"/>
      <c r="F509" s="13"/>
      <c r="G509" s="19"/>
      <c r="H509" s="18">
        <f t="shared" si="35"/>
        <v>0</v>
      </c>
    </row>
    <row r="510" spans="1:11" x14ac:dyDescent="0.25">
      <c r="A510" s="309"/>
      <c r="B510" s="358"/>
      <c r="C510" s="17"/>
      <c r="D510" s="121"/>
      <c r="E510" s="13"/>
      <c r="F510" s="13"/>
      <c r="G510" s="19"/>
      <c r="H510" s="18">
        <f t="shared" si="35"/>
        <v>0</v>
      </c>
    </row>
    <row r="511" spans="1:11" x14ac:dyDescent="0.25">
      <c r="A511" s="309"/>
      <c r="B511" s="358"/>
      <c r="C511" s="28"/>
      <c r="D511" s="38"/>
      <c r="E511" s="13"/>
      <c r="F511" s="13"/>
      <c r="G511" s="19"/>
      <c r="H511" s="18">
        <f t="shared" si="35"/>
        <v>0</v>
      </c>
    </row>
    <row r="512" spans="1:11" x14ac:dyDescent="0.25">
      <c r="A512" s="309"/>
      <c r="B512" s="358"/>
      <c r="C512" s="28"/>
      <c r="D512" s="38"/>
      <c r="E512" s="13"/>
      <c r="F512" s="13"/>
      <c r="G512" s="19"/>
      <c r="H512" s="18">
        <f t="shared" si="35"/>
        <v>0</v>
      </c>
    </row>
    <row r="513" spans="1:8" x14ac:dyDescent="0.25">
      <c r="A513" s="309"/>
      <c r="B513" s="358"/>
      <c r="C513" s="17"/>
      <c r="D513" s="121"/>
      <c r="E513" s="13"/>
      <c r="F513" s="13"/>
      <c r="G513" s="19"/>
      <c r="H513" s="18">
        <f t="shared" si="35"/>
        <v>0</v>
      </c>
    </row>
    <row r="514" spans="1:8" x14ac:dyDescent="0.25">
      <c r="A514" s="309"/>
      <c r="B514" s="358"/>
      <c r="C514" s="17"/>
      <c r="D514" s="121"/>
      <c r="E514" s="13"/>
      <c r="F514" s="13"/>
      <c r="G514" s="19"/>
      <c r="H514" s="18">
        <f t="shared" si="35"/>
        <v>0</v>
      </c>
    </row>
    <row r="515" spans="1:8" x14ac:dyDescent="0.25">
      <c r="A515" s="309"/>
      <c r="B515" s="358"/>
      <c r="C515" s="17"/>
      <c r="D515" s="121"/>
      <c r="E515" s="13"/>
      <c r="F515" s="13"/>
      <c r="G515" s="19"/>
      <c r="H515" s="18">
        <f>IF(C515=0,0,80)</f>
        <v>0</v>
      </c>
    </row>
    <row r="516" spans="1:8" ht="15.75" thickBot="1" x14ac:dyDescent="0.3">
      <c r="A516" s="309"/>
      <c r="B516" s="358"/>
      <c r="C516" s="17"/>
      <c r="D516" s="121"/>
      <c r="E516" s="13"/>
      <c r="F516" s="13"/>
      <c r="G516" s="139"/>
      <c r="H516" s="18">
        <f>IF(C516=0,0,80)</f>
        <v>0</v>
      </c>
    </row>
    <row r="517" spans="1:8" x14ac:dyDescent="0.25">
      <c r="A517" s="309"/>
      <c r="B517" s="358"/>
      <c r="C517" s="138" t="s">
        <v>311</v>
      </c>
      <c r="D517" s="138"/>
      <c r="E517" s="138"/>
      <c r="F517" s="138"/>
      <c r="G517" s="42">
        <f>COUNTIF(D519:D534,"nu")</f>
        <v>0</v>
      </c>
      <c r="H517" s="43">
        <f>SUMIF(D519:D534,"NU",H519:H534)</f>
        <v>0</v>
      </c>
    </row>
    <row r="518" spans="1:8" ht="30.75" thickBot="1" x14ac:dyDescent="0.3">
      <c r="A518" s="309"/>
      <c r="B518" s="358"/>
      <c r="C518" s="226" t="s">
        <v>312</v>
      </c>
      <c r="D518" s="36" t="s">
        <v>148</v>
      </c>
      <c r="E518" s="13"/>
      <c r="F518" s="13"/>
      <c r="G518" s="44">
        <f>COUNTIF(D519:D534,"da")</f>
        <v>0</v>
      </c>
      <c r="H518" s="45">
        <f>SUMIF(D519:D534,"DA",H519:H534)</f>
        <v>0</v>
      </c>
    </row>
    <row r="519" spans="1:8" x14ac:dyDescent="0.25">
      <c r="A519" s="309"/>
      <c r="B519" s="358"/>
      <c r="C519" s="17"/>
      <c r="D519" s="121"/>
      <c r="E519" s="13"/>
      <c r="F519" s="13"/>
      <c r="G519" s="19"/>
      <c r="H519" s="18">
        <f t="shared" ref="H519:H534" si="36">IF(C519=0,0,100)</f>
        <v>0</v>
      </c>
    </row>
    <row r="520" spans="1:8" x14ac:dyDescent="0.25">
      <c r="A520" s="309"/>
      <c r="B520" s="358"/>
      <c r="C520" s="17"/>
      <c r="D520" s="121"/>
      <c r="E520" s="13"/>
      <c r="F520" s="13"/>
      <c r="G520" s="19"/>
      <c r="H520" s="18">
        <f t="shared" si="36"/>
        <v>0</v>
      </c>
    </row>
    <row r="521" spans="1:8" x14ac:dyDescent="0.25">
      <c r="A521" s="309"/>
      <c r="B521" s="358"/>
      <c r="C521" s="17"/>
      <c r="D521" s="121"/>
      <c r="E521" s="13"/>
      <c r="F521" s="13"/>
      <c r="G521" s="19"/>
      <c r="H521" s="18">
        <f t="shared" si="36"/>
        <v>0</v>
      </c>
    </row>
    <row r="522" spans="1:8" x14ac:dyDescent="0.25">
      <c r="A522" s="309"/>
      <c r="B522" s="358"/>
      <c r="C522" s="17"/>
      <c r="D522" s="121"/>
      <c r="E522" s="13"/>
      <c r="F522" s="13"/>
      <c r="G522" s="19"/>
      <c r="H522" s="18">
        <f t="shared" si="36"/>
        <v>0</v>
      </c>
    </row>
    <row r="523" spans="1:8" x14ac:dyDescent="0.25">
      <c r="A523" s="309"/>
      <c r="B523" s="358"/>
      <c r="C523" s="17"/>
      <c r="D523" s="121"/>
      <c r="E523" s="13"/>
      <c r="F523" s="13"/>
      <c r="G523" s="19"/>
      <c r="H523" s="18">
        <f t="shared" si="36"/>
        <v>0</v>
      </c>
    </row>
    <row r="524" spans="1:8" x14ac:dyDescent="0.25">
      <c r="A524" s="309"/>
      <c r="B524" s="358"/>
      <c r="C524" s="17"/>
      <c r="D524" s="121"/>
      <c r="E524" s="13"/>
      <c r="F524" s="13"/>
      <c r="G524" s="19"/>
      <c r="H524" s="18">
        <f t="shared" si="36"/>
        <v>0</v>
      </c>
    </row>
    <row r="525" spans="1:8" x14ac:dyDescent="0.25">
      <c r="A525" s="309"/>
      <c r="B525" s="358"/>
      <c r="C525" s="17"/>
      <c r="D525" s="121"/>
      <c r="E525" s="13"/>
      <c r="F525" s="13"/>
      <c r="G525" s="19"/>
      <c r="H525" s="18">
        <f t="shared" si="36"/>
        <v>0</v>
      </c>
    </row>
    <row r="526" spans="1:8" x14ac:dyDescent="0.25">
      <c r="A526" s="309"/>
      <c r="B526" s="358"/>
      <c r="C526" s="17"/>
      <c r="D526" s="121"/>
      <c r="E526" s="13"/>
      <c r="F526" s="13"/>
      <c r="G526" s="19"/>
      <c r="H526" s="18">
        <f t="shared" si="36"/>
        <v>0</v>
      </c>
    </row>
    <row r="527" spans="1:8" x14ac:dyDescent="0.25">
      <c r="A527" s="309"/>
      <c r="B527" s="358"/>
      <c r="C527" s="17"/>
      <c r="D527" s="121"/>
      <c r="E527" s="13"/>
      <c r="F527" s="13"/>
      <c r="G527" s="19"/>
      <c r="H527" s="18">
        <f t="shared" si="36"/>
        <v>0</v>
      </c>
    </row>
    <row r="528" spans="1:8" x14ac:dyDescent="0.25">
      <c r="A528" s="309"/>
      <c r="B528" s="358"/>
      <c r="C528" s="17"/>
      <c r="D528" s="121"/>
      <c r="E528" s="13"/>
      <c r="F528" s="13"/>
      <c r="G528" s="19"/>
      <c r="H528" s="18">
        <f t="shared" si="36"/>
        <v>0</v>
      </c>
    </row>
    <row r="529" spans="1:8" x14ac:dyDescent="0.25">
      <c r="A529" s="309"/>
      <c r="B529" s="358"/>
      <c r="C529" s="17"/>
      <c r="D529" s="121"/>
      <c r="E529" s="13"/>
      <c r="F529" s="13"/>
      <c r="G529" s="19"/>
      <c r="H529" s="18">
        <f t="shared" si="36"/>
        <v>0</v>
      </c>
    </row>
    <row r="530" spans="1:8" x14ac:dyDescent="0.25">
      <c r="A530" s="309"/>
      <c r="B530" s="358"/>
      <c r="C530" s="17"/>
      <c r="D530" s="121"/>
      <c r="E530" s="13"/>
      <c r="F530" s="13"/>
      <c r="G530" s="19"/>
      <c r="H530" s="18">
        <f t="shared" si="36"/>
        <v>0</v>
      </c>
    </row>
    <row r="531" spans="1:8" x14ac:dyDescent="0.25">
      <c r="A531" s="309"/>
      <c r="B531" s="358"/>
      <c r="C531" s="17"/>
      <c r="D531" s="121"/>
      <c r="E531" s="13"/>
      <c r="F531" s="13"/>
      <c r="G531" s="19"/>
      <c r="H531" s="18">
        <f t="shared" si="36"/>
        <v>0</v>
      </c>
    </row>
    <row r="532" spans="1:8" x14ac:dyDescent="0.25">
      <c r="A532" s="309"/>
      <c r="B532" s="358"/>
      <c r="C532" s="17"/>
      <c r="D532" s="121"/>
      <c r="E532" s="13"/>
      <c r="F532" s="13"/>
      <c r="G532" s="19"/>
      <c r="H532" s="18">
        <f t="shared" si="36"/>
        <v>0</v>
      </c>
    </row>
    <row r="533" spans="1:8" x14ac:dyDescent="0.25">
      <c r="A533" s="309"/>
      <c r="B533" s="358"/>
      <c r="C533" s="17"/>
      <c r="D533" s="121"/>
      <c r="E533" s="13"/>
      <c r="F533" s="13"/>
      <c r="G533" s="19"/>
      <c r="H533" s="18">
        <f t="shared" si="36"/>
        <v>0</v>
      </c>
    </row>
    <row r="534" spans="1:8" ht="15.75" thickBot="1" x14ac:dyDescent="0.3">
      <c r="A534" s="309"/>
      <c r="B534" s="358"/>
      <c r="C534" s="17"/>
      <c r="D534" s="121"/>
      <c r="E534" s="13"/>
      <c r="F534" s="13"/>
      <c r="G534" s="19"/>
      <c r="H534" s="18">
        <f t="shared" si="36"/>
        <v>0</v>
      </c>
    </row>
    <row r="535" spans="1:8" ht="15.75" thickBot="1" x14ac:dyDescent="0.3">
      <c r="A535" s="309"/>
      <c r="B535" s="357" t="s">
        <v>196</v>
      </c>
      <c r="C535" s="12" t="s">
        <v>52</v>
      </c>
      <c r="D535" s="13"/>
      <c r="E535" s="14"/>
      <c r="F535" s="14"/>
      <c r="G535" s="15">
        <f>G536+G549+G537+G550</f>
        <v>0</v>
      </c>
      <c r="H535" s="135">
        <f>H536+H549+H572</f>
        <v>0</v>
      </c>
    </row>
    <row r="536" spans="1:8" x14ac:dyDescent="0.25">
      <c r="A536" s="309"/>
      <c r="B536" s="358"/>
      <c r="C536" s="13" t="s">
        <v>201</v>
      </c>
      <c r="D536" s="13"/>
      <c r="E536" s="13"/>
      <c r="F536" s="13"/>
      <c r="G536" s="42">
        <f>COUNTIF(D538:D548,"nu")</f>
        <v>0</v>
      </c>
      <c r="H536" s="43">
        <f>SUMIF(D538:D548,"NU",H538:H548)</f>
        <v>0</v>
      </c>
    </row>
    <row r="537" spans="1:8" ht="30.75" thickBot="1" x14ac:dyDescent="0.3">
      <c r="A537" s="309"/>
      <c r="B537" s="358"/>
      <c r="C537" s="13" t="s">
        <v>202</v>
      </c>
      <c r="D537" s="36" t="s">
        <v>148</v>
      </c>
      <c r="E537" s="64" t="s">
        <v>66</v>
      </c>
      <c r="F537" s="16"/>
      <c r="G537" s="44">
        <f>COUNTIF(D538:D548,"da")</f>
        <v>0</v>
      </c>
      <c r="H537" s="45">
        <f>SUMIF(D538:D548,"DA",H538:H548)</f>
        <v>0</v>
      </c>
    </row>
    <row r="538" spans="1:8" x14ac:dyDescent="0.25">
      <c r="A538" s="309"/>
      <c r="B538" s="358"/>
      <c r="C538" s="17"/>
      <c r="D538" s="121"/>
      <c r="E538" s="17"/>
      <c r="F538" s="17"/>
      <c r="G538" s="17"/>
      <c r="H538" s="18">
        <f t="shared" ref="H538:H548" si="37">IF(C538=0,0,100+200*E538)</f>
        <v>0</v>
      </c>
    </row>
    <row r="539" spans="1:8" x14ac:dyDescent="0.25">
      <c r="A539" s="309"/>
      <c r="B539" s="358"/>
      <c r="C539" s="17"/>
      <c r="D539" s="121"/>
      <c r="E539" s="17"/>
      <c r="F539" s="17"/>
      <c r="G539" s="17"/>
      <c r="H539" s="18">
        <f t="shared" si="37"/>
        <v>0</v>
      </c>
    </row>
    <row r="540" spans="1:8" x14ac:dyDescent="0.25">
      <c r="A540" s="309"/>
      <c r="B540" s="358"/>
      <c r="C540" s="17"/>
      <c r="D540" s="121"/>
      <c r="E540" s="17"/>
      <c r="F540" s="17"/>
      <c r="G540" s="17"/>
      <c r="H540" s="18">
        <f t="shared" si="37"/>
        <v>0</v>
      </c>
    </row>
    <row r="541" spans="1:8" x14ac:dyDescent="0.25">
      <c r="A541" s="309"/>
      <c r="B541" s="358"/>
      <c r="C541" s="17"/>
      <c r="D541" s="121"/>
      <c r="E541" s="17"/>
      <c r="F541" s="17"/>
      <c r="G541" s="17"/>
      <c r="H541" s="18">
        <f t="shared" si="37"/>
        <v>0</v>
      </c>
    </row>
    <row r="542" spans="1:8" x14ac:dyDescent="0.25">
      <c r="A542" s="309"/>
      <c r="B542" s="358"/>
      <c r="C542" s="17"/>
      <c r="D542" s="121"/>
      <c r="E542" s="17"/>
      <c r="F542" s="17"/>
      <c r="G542" s="17"/>
      <c r="H542" s="18">
        <f t="shared" si="37"/>
        <v>0</v>
      </c>
    </row>
    <row r="543" spans="1:8" x14ac:dyDescent="0.25">
      <c r="A543" s="309"/>
      <c r="B543" s="358"/>
      <c r="C543" s="17"/>
      <c r="D543" s="121"/>
      <c r="E543" s="17"/>
      <c r="F543" s="17"/>
      <c r="G543" s="17"/>
      <c r="H543" s="18">
        <f t="shared" si="37"/>
        <v>0</v>
      </c>
    </row>
    <row r="544" spans="1:8" x14ac:dyDescent="0.25">
      <c r="A544" s="309"/>
      <c r="B544" s="358"/>
      <c r="C544" s="28"/>
      <c r="D544" s="38"/>
      <c r="E544" s="17"/>
      <c r="F544" s="17"/>
      <c r="G544" s="17"/>
      <c r="H544" s="18">
        <f t="shared" si="37"/>
        <v>0</v>
      </c>
    </row>
    <row r="545" spans="1:8" x14ac:dyDescent="0.25">
      <c r="A545" s="309"/>
      <c r="B545" s="358"/>
      <c r="C545" s="28"/>
      <c r="D545" s="38"/>
      <c r="E545" s="17"/>
      <c r="F545" s="17"/>
      <c r="G545" s="17"/>
      <c r="H545" s="18">
        <f t="shared" si="37"/>
        <v>0</v>
      </c>
    </row>
    <row r="546" spans="1:8" x14ac:dyDescent="0.25">
      <c r="A546" s="309"/>
      <c r="B546" s="358"/>
      <c r="C546" s="17"/>
      <c r="D546" s="121"/>
      <c r="E546" s="17"/>
      <c r="F546" s="17"/>
      <c r="G546" s="17"/>
      <c r="H546" s="18">
        <f t="shared" si="37"/>
        <v>0</v>
      </c>
    </row>
    <row r="547" spans="1:8" x14ac:dyDescent="0.25">
      <c r="A547" s="309"/>
      <c r="B547" s="358"/>
      <c r="C547" s="17"/>
      <c r="D547" s="121"/>
      <c r="E547" s="17"/>
      <c r="F547" s="17"/>
      <c r="G547" s="17"/>
      <c r="H547" s="18">
        <f t="shared" si="37"/>
        <v>0</v>
      </c>
    </row>
    <row r="548" spans="1:8" ht="15.75" thickBot="1" x14ac:dyDescent="0.3">
      <c r="A548" s="309"/>
      <c r="B548" s="358"/>
      <c r="C548" s="17"/>
      <c r="D548" s="121"/>
      <c r="E548" s="17"/>
      <c r="F548" s="17"/>
      <c r="G548" s="17"/>
      <c r="H548" s="18">
        <f t="shared" si="37"/>
        <v>0</v>
      </c>
    </row>
    <row r="549" spans="1:8" x14ac:dyDescent="0.25">
      <c r="A549" s="309"/>
      <c r="B549" s="358"/>
      <c r="C549" s="13" t="s">
        <v>301</v>
      </c>
      <c r="D549" s="13"/>
      <c r="E549" s="64"/>
      <c r="F549" s="13"/>
      <c r="G549" s="42">
        <f>COUNTIF(D551:D571,"nu")</f>
        <v>0</v>
      </c>
      <c r="H549" s="43">
        <f>SUMIF(D551:D571,"NU",H551:H571)</f>
        <v>0</v>
      </c>
    </row>
    <row r="550" spans="1:8" ht="30.75" thickBot="1" x14ac:dyDescent="0.3">
      <c r="A550" s="309"/>
      <c r="B550" s="358"/>
      <c r="C550" s="13" t="s">
        <v>235</v>
      </c>
      <c r="D550" s="36" t="s">
        <v>148</v>
      </c>
      <c r="E550" s="64" t="s">
        <v>66</v>
      </c>
      <c r="F550" s="13" t="s">
        <v>10</v>
      </c>
      <c r="G550" s="44">
        <f>COUNTIF(D551:D571,"da")</f>
        <v>0</v>
      </c>
      <c r="H550" s="45">
        <f>SUMIF(D551:D571,"DA",H551:H571)</f>
        <v>0</v>
      </c>
    </row>
    <row r="551" spans="1:8" x14ac:dyDescent="0.25">
      <c r="A551" s="309"/>
      <c r="B551" s="358"/>
      <c r="C551" s="17"/>
      <c r="D551" s="121"/>
      <c r="E551" s="17"/>
      <c r="F551" s="17"/>
      <c r="G551" s="17"/>
      <c r="H551" s="18">
        <f>IF(F551=0,0,(100+200*E551)/F551)</f>
        <v>0</v>
      </c>
    </row>
    <row r="552" spans="1:8" x14ac:dyDescent="0.25">
      <c r="A552" s="309"/>
      <c r="B552" s="358"/>
      <c r="C552" s="17"/>
      <c r="D552" s="121"/>
      <c r="E552" s="17"/>
      <c r="F552" s="17"/>
      <c r="G552" s="17"/>
      <c r="H552" s="18">
        <f t="shared" ref="H552:H565" si="38">IF(F552=0,0,(100+200*E552)/F552)</f>
        <v>0</v>
      </c>
    </row>
    <row r="553" spans="1:8" x14ac:dyDescent="0.25">
      <c r="A553" s="309"/>
      <c r="B553" s="358"/>
      <c r="C553" s="17"/>
      <c r="D553" s="121"/>
      <c r="E553" s="17"/>
      <c r="F553" s="17"/>
      <c r="G553" s="17"/>
      <c r="H553" s="18">
        <f t="shared" si="38"/>
        <v>0</v>
      </c>
    </row>
    <row r="554" spans="1:8" x14ac:dyDescent="0.25">
      <c r="A554" s="309"/>
      <c r="B554" s="358"/>
      <c r="C554" s="17"/>
      <c r="D554" s="121"/>
      <c r="E554" s="17"/>
      <c r="F554" s="17"/>
      <c r="G554" s="17"/>
      <c r="H554" s="18">
        <f t="shared" si="38"/>
        <v>0</v>
      </c>
    </row>
    <row r="555" spans="1:8" x14ac:dyDescent="0.25">
      <c r="A555" s="309"/>
      <c r="B555" s="358"/>
      <c r="C555" s="17"/>
      <c r="D555" s="121"/>
      <c r="E555" s="17"/>
      <c r="F555" s="17"/>
      <c r="G555" s="17"/>
      <c r="H555" s="18">
        <f t="shared" si="38"/>
        <v>0</v>
      </c>
    </row>
    <row r="556" spans="1:8" x14ac:dyDescent="0.25">
      <c r="A556" s="309"/>
      <c r="B556" s="358"/>
      <c r="C556" s="17"/>
      <c r="D556" s="121"/>
      <c r="E556" s="17"/>
      <c r="F556" s="17"/>
      <c r="G556" s="17"/>
      <c r="H556" s="18">
        <f t="shared" si="38"/>
        <v>0</v>
      </c>
    </row>
    <row r="557" spans="1:8" x14ac:dyDescent="0.25">
      <c r="A557" s="309"/>
      <c r="B557" s="358"/>
      <c r="C557" s="17"/>
      <c r="D557" s="121"/>
      <c r="E557" s="17"/>
      <c r="F557" s="17"/>
      <c r="G557" s="17"/>
      <c r="H557" s="18">
        <f t="shared" si="38"/>
        <v>0</v>
      </c>
    </row>
    <row r="558" spans="1:8" x14ac:dyDescent="0.25">
      <c r="A558" s="309"/>
      <c r="B558" s="358"/>
      <c r="C558" s="17"/>
      <c r="D558" s="121"/>
      <c r="E558" s="17"/>
      <c r="F558" s="17"/>
      <c r="G558" s="17"/>
      <c r="H558" s="18">
        <f t="shared" si="38"/>
        <v>0</v>
      </c>
    </row>
    <row r="559" spans="1:8" x14ac:dyDescent="0.25">
      <c r="A559" s="309"/>
      <c r="B559" s="358"/>
      <c r="C559" s="17"/>
      <c r="D559" s="121"/>
      <c r="E559" s="17"/>
      <c r="F559" s="17"/>
      <c r="G559" s="17"/>
      <c r="H559" s="18">
        <f t="shared" si="38"/>
        <v>0</v>
      </c>
    </row>
    <row r="560" spans="1:8" x14ac:dyDescent="0.25">
      <c r="A560" s="309"/>
      <c r="B560" s="358"/>
      <c r="C560" s="17"/>
      <c r="D560" s="121"/>
      <c r="E560" s="17"/>
      <c r="F560" s="17"/>
      <c r="G560" s="17"/>
      <c r="H560" s="18">
        <f t="shared" si="38"/>
        <v>0</v>
      </c>
    </row>
    <row r="561" spans="1:8" x14ac:dyDescent="0.25">
      <c r="A561" s="309"/>
      <c r="B561" s="358"/>
      <c r="C561" s="17"/>
      <c r="D561" s="121"/>
      <c r="E561" s="17"/>
      <c r="F561" s="17"/>
      <c r="G561" s="17"/>
      <c r="H561" s="18">
        <f t="shared" si="38"/>
        <v>0</v>
      </c>
    </row>
    <row r="562" spans="1:8" x14ac:dyDescent="0.25">
      <c r="A562" s="309"/>
      <c r="B562" s="358"/>
      <c r="C562" s="17"/>
      <c r="D562" s="121"/>
      <c r="E562" s="17"/>
      <c r="F562" s="17"/>
      <c r="G562" s="17"/>
      <c r="H562" s="18">
        <f t="shared" si="38"/>
        <v>0</v>
      </c>
    </row>
    <row r="563" spans="1:8" x14ac:dyDescent="0.25">
      <c r="A563" s="309"/>
      <c r="B563" s="358"/>
      <c r="C563" s="17"/>
      <c r="D563" s="121"/>
      <c r="E563" s="17"/>
      <c r="F563" s="17"/>
      <c r="G563" s="17"/>
      <c r="H563" s="18">
        <f t="shared" si="38"/>
        <v>0</v>
      </c>
    </row>
    <row r="564" spans="1:8" x14ac:dyDescent="0.25">
      <c r="A564" s="309"/>
      <c r="B564" s="358"/>
      <c r="C564" s="17"/>
      <c r="D564" s="121"/>
      <c r="E564" s="17"/>
      <c r="F564" s="17"/>
      <c r="G564" s="17"/>
      <c r="H564" s="18">
        <f t="shared" si="38"/>
        <v>0</v>
      </c>
    </row>
    <row r="565" spans="1:8" x14ac:dyDescent="0.25">
      <c r="A565" s="309"/>
      <c r="B565" s="358"/>
      <c r="C565" s="17"/>
      <c r="D565" s="121"/>
      <c r="E565" s="17"/>
      <c r="F565" s="17"/>
      <c r="G565" s="17"/>
      <c r="H565" s="18">
        <f t="shared" si="38"/>
        <v>0</v>
      </c>
    </row>
    <row r="566" spans="1:8" x14ac:dyDescent="0.25">
      <c r="A566" s="309"/>
      <c r="B566" s="358"/>
      <c r="C566" s="28"/>
      <c r="D566" s="38"/>
      <c r="E566" s="17"/>
      <c r="F566" s="17"/>
      <c r="G566" s="17"/>
      <c r="H566" s="18">
        <f t="shared" ref="H566:H571" si="39">IF(F566=0,0,(100+200*E566)/F566)</f>
        <v>0</v>
      </c>
    </row>
    <row r="567" spans="1:8" x14ac:dyDescent="0.25">
      <c r="A567" s="309"/>
      <c r="B567" s="358"/>
      <c r="C567" s="28"/>
      <c r="D567" s="38"/>
      <c r="E567" s="17"/>
      <c r="F567" s="17"/>
      <c r="G567" s="17"/>
      <c r="H567" s="18">
        <f t="shared" si="39"/>
        <v>0</v>
      </c>
    </row>
    <row r="568" spans="1:8" x14ac:dyDescent="0.25">
      <c r="A568" s="309"/>
      <c r="B568" s="358"/>
      <c r="C568" s="17"/>
      <c r="D568" s="121"/>
      <c r="E568" s="17"/>
      <c r="F568" s="17"/>
      <c r="G568" s="17"/>
      <c r="H568" s="18">
        <f t="shared" si="39"/>
        <v>0</v>
      </c>
    </row>
    <row r="569" spans="1:8" x14ac:dyDescent="0.25">
      <c r="A569" s="309"/>
      <c r="B569" s="358"/>
      <c r="C569" s="17"/>
      <c r="D569" s="121"/>
      <c r="E569" s="17"/>
      <c r="F569" s="17"/>
      <c r="G569" s="17"/>
      <c r="H569" s="18">
        <f t="shared" si="39"/>
        <v>0</v>
      </c>
    </row>
    <row r="570" spans="1:8" x14ac:dyDescent="0.25">
      <c r="A570" s="309"/>
      <c r="B570" s="358"/>
      <c r="C570" s="17"/>
      <c r="D570" s="121"/>
      <c r="E570" s="17"/>
      <c r="F570" s="17"/>
      <c r="G570" s="17"/>
      <c r="H570" s="18">
        <f t="shared" si="39"/>
        <v>0</v>
      </c>
    </row>
    <row r="571" spans="1:8" ht="15.75" thickBot="1" x14ac:dyDescent="0.3">
      <c r="A571" s="309"/>
      <c r="B571" s="358"/>
      <c r="C571" s="17"/>
      <c r="D571" s="121"/>
      <c r="E571" s="17"/>
      <c r="F571" s="17"/>
      <c r="G571" s="17"/>
      <c r="H571" s="18">
        <f t="shared" si="39"/>
        <v>0</v>
      </c>
    </row>
    <row r="572" spans="1:8" x14ac:dyDescent="0.25">
      <c r="A572" s="309"/>
      <c r="B572" s="358"/>
      <c r="C572" s="13" t="s">
        <v>314</v>
      </c>
      <c r="D572" s="13"/>
      <c r="E572" s="13"/>
      <c r="F572" s="13"/>
      <c r="G572" s="42">
        <f>COUNTIF(D574:D584,"nu")</f>
        <v>0</v>
      </c>
      <c r="H572" s="43">
        <f>SUMIF(D574:D584,"NU",H574:H584)</f>
        <v>0</v>
      </c>
    </row>
    <row r="573" spans="1:8" ht="15.75" thickBot="1" x14ac:dyDescent="0.3">
      <c r="A573" s="309"/>
      <c r="B573" s="358"/>
      <c r="C573" s="13" t="s">
        <v>315</v>
      </c>
      <c r="D573" s="36" t="s">
        <v>148</v>
      </c>
      <c r="E573" s="13"/>
      <c r="F573" s="13"/>
      <c r="G573" s="44">
        <f>COUNTIF(D574:D584,"da")</f>
        <v>0</v>
      </c>
      <c r="H573" s="45">
        <f>SUMIF(D574:D584,"DA",H574:H584)</f>
        <v>0</v>
      </c>
    </row>
    <row r="574" spans="1:8" x14ac:dyDescent="0.25">
      <c r="A574" s="309"/>
      <c r="B574" s="358"/>
      <c r="C574" s="17"/>
      <c r="D574" s="121"/>
      <c r="E574" s="13"/>
      <c r="F574" s="13"/>
      <c r="G574" s="13"/>
      <c r="H574" s="18">
        <f t="shared" ref="H574:H584" si="40">IF(C574=0,0,120)</f>
        <v>0</v>
      </c>
    </row>
    <row r="575" spans="1:8" x14ac:dyDescent="0.25">
      <c r="A575" s="309"/>
      <c r="B575" s="358"/>
      <c r="C575" s="17"/>
      <c r="D575" s="121"/>
      <c r="E575" s="13"/>
      <c r="F575" s="13"/>
      <c r="G575" s="19"/>
      <c r="H575" s="18">
        <f t="shared" si="40"/>
        <v>0</v>
      </c>
    </row>
    <row r="576" spans="1:8" x14ac:dyDescent="0.25">
      <c r="A576" s="309"/>
      <c r="B576" s="358"/>
      <c r="C576" s="17"/>
      <c r="D576" s="121"/>
      <c r="E576" s="13"/>
      <c r="F576" s="13"/>
      <c r="G576" s="19"/>
      <c r="H576" s="18">
        <f t="shared" si="40"/>
        <v>0</v>
      </c>
    </row>
    <row r="577" spans="1:8" x14ac:dyDescent="0.25">
      <c r="A577" s="309"/>
      <c r="B577" s="358"/>
      <c r="C577" s="17"/>
      <c r="D577" s="121"/>
      <c r="E577" s="13"/>
      <c r="F577" s="13"/>
      <c r="G577" s="19"/>
      <c r="H577" s="18">
        <f t="shared" si="40"/>
        <v>0</v>
      </c>
    </row>
    <row r="578" spans="1:8" x14ac:dyDescent="0.25">
      <c r="A578" s="309"/>
      <c r="B578" s="358"/>
      <c r="C578" s="17"/>
      <c r="D578" s="121"/>
      <c r="E578" s="13"/>
      <c r="F578" s="13"/>
      <c r="G578" s="19"/>
      <c r="H578" s="18">
        <f t="shared" si="40"/>
        <v>0</v>
      </c>
    </row>
    <row r="579" spans="1:8" x14ac:dyDescent="0.25">
      <c r="A579" s="309"/>
      <c r="B579" s="358"/>
      <c r="C579" s="28"/>
      <c r="D579" s="38"/>
      <c r="E579" s="13"/>
      <c r="F579" s="13"/>
      <c r="G579" s="19"/>
      <c r="H579" s="18">
        <f t="shared" si="40"/>
        <v>0</v>
      </c>
    </row>
    <row r="580" spans="1:8" x14ac:dyDescent="0.25">
      <c r="A580" s="309"/>
      <c r="B580" s="358"/>
      <c r="C580" s="28"/>
      <c r="D580" s="38"/>
      <c r="E580" s="13"/>
      <c r="F580" s="13"/>
      <c r="G580" s="19"/>
      <c r="H580" s="18">
        <f t="shared" si="40"/>
        <v>0</v>
      </c>
    </row>
    <row r="581" spans="1:8" x14ac:dyDescent="0.25">
      <c r="A581" s="309"/>
      <c r="B581" s="358"/>
      <c r="C581" s="17"/>
      <c r="D581" s="121"/>
      <c r="E581" s="13"/>
      <c r="F581" s="13"/>
      <c r="G581" s="19"/>
      <c r="H581" s="18">
        <f t="shared" si="40"/>
        <v>0</v>
      </c>
    </row>
    <row r="582" spans="1:8" x14ac:dyDescent="0.25">
      <c r="A582" s="309"/>
      <c r="B582" s="358"/>
      <c r="C582" s="17"/>
      <c r="D582" s="121"/>
      <c r="E582" s="13"/>
      <c r="F582" s="13"/>
      <c r="G582" s="19"/>
      <c r="H582" s="18">
        <f t="shared" si="40"/>
        <v>0</v>
      </c>
    </row>
    <row r="583" spans="1:8" x14ac:dyDescent="0.25">
      <c r="A583" s="309"/>
      <c r="B583" s="358"/>
      <c r="C583" s="17"/>
      <c r="D583" s="121"/>
      <c r="E583" s="13"/>
      <c r="F583" s="13"/>
      <c r="G583" s="19"/>
      <c r="H583" s="18">
        <f t="shared" si="40"/>
        <v>0</v>
      </c>
    </row>
    <row r="584" spans="1:8" ht="15.75" thickBot="1" x14ac:dyDescent="0.3">
      <c r="A584" s="309"/>
      <c r="B584" s="359"/>
      <c r="C584" s="17"/>
      <c r="D584" s="121"/>
      <c r="E584" s="13"/>
      <c r="F584" s="13"/>
      <c r="G584" s="19"/>
      <c r="H584" s="18">
        <f t="shared" si="40"/>
        <v>0</v>
      </c>
    </row>
    <row r="585" spans="1:8" ht="15.75" thickBot="1" x14ac:dyDescent="0.3">
      <c r="A585" s="309"/>
      <c r="B585" s="363" t="s">
        <v>195</v>
      </c>
      <c r="C585" s="24" t="s">
        <v>198</v>
      </c>
      <c r="D585" s="21"/>
      <c r="E585" s="41"/>
      <c r="F585" s="41"/>
      <c r="G585" s="22">
        <f>G586+G600+G587+G601</f>
        <v>0</v>
      </c>
      <c r="H585" s="58">
        <f>H586+H600+H614</f>
        <v>0</v>
      </c>
    </row>
    <row r="586" spans="1:8" x14ac:dyDescent="0.25">
      <c r="A586" s="309"/>
      <c r="B586" s="361"/>
      <c r="C586" s="21" t="s">
        <v>47</v>
      </c>
      <c r="D586" s="36"/>
      <c r="E586" s="20"/>
      <c r="F586" s="20"/>
      <c r="G586" s="42">
        <f>COUNTIF(D588:D599,"nu")</f>
        <v>0</v>
      </c>
      <c r="H586" s="43">
        <f>SUMIF(D588:D599,"NU",H588:H599)</f>
        <v>0</v>
      </c>
    </row>
    <row r="587" spans="1:8" ht="15.75" thickBot="1" x14ac:dyDescent="0.3">
      <c r="A587" s="309"/>
      <c r="B587" s="361"/>
      <c r="C587" s="21" t="s">
        <v>189</v>
      </c>
      <c r="D587" s="36" t="s">
        <v>148</v>
      </c>
      <c r="E587" s="20"/>
      <c r="F587" s="20"/>
      <c r="G587" s="44">
        <f>COUNTIF(D588:D599,"da")</f>
        <v>0</v>
      </c>
      <c r="H587" s="45">
        <f>SUMIF(D588:D599,"DA",H588:H599)</f>
        <v>0</v>
      </c>
    </row>
    <row r="588" spans="1:8" x14ac:dyDescent="0.25">
      <c r="A588" s="309"/>
      <c r="B588" s="361"/>
      <c r="C588" s="28"/>
      <c r="D588" s="38"/>
      <c r="E588" s="21"/>
      <c r="F588" s="21"/>
      <c r="G588" s="21"/>
      <c r="H588" s="39">
        <f t="shared" ref="H588:H599" si="41">IF(C588=0,0,60)</f>
        <v>0</v>
      </c>
    </row>
    <row r="589" spans="1:8" x14ac:dyDescent="0.25">
      <c r="A589" s="309"/>
      <c r="B589" s="361"/>
      <c r="C589" s="28"/>
      <c r="D589" s="38"/>
      <c r="E589" s="21"/>
      <c r="F589" s="21"/>
      <c r="G589" s="21"/>
      <c r="H589" s="39">
        <f t="shared" si="41"/>
        <v>0</v>
      </c>
    </row>
    <row r="590" spans="1:8" x14ac:dyDescent="0.25">
      <c r="A590" s="309"/>
      <c r="B590" s="361"/>
      <c r="C590" s="28"/>
      <c r="D590" s="38"/>
      <c r="E590" s="21"/>
      <c r="F590" s="21"/>
      <c r="G590" s="21"/>
      <c r="H590" s="39">
        <f t="shared" si="41"/>
        <v>0</v>
      </c>
    </row>
    <row r="591" spans="1:8" x14ac:dyDescent="0.25">
      <c r="A591" s="309"/>
      <c r="B591" s="361"/>
      <c r="C591" s="28"/>
      <c r="D591" s="38"/>
      <c r="E591" s="21"/>
      <c r="F591" s="21"/>
      <c r="G591" s="21"/>
      <c r="H591" s="39">
        <f t="shared" si="41"/>
        <v>0</v>
      </c>
    </row>
    <row r="592" spans="1:8" x14ac:dyDescent="0.25">
      <c r="A592" s="309"/>
      <c r="B592" s="361"/>
      <c r="C592" s="28"/>
      <c r="D592" s="38"/>
      <c r="E592" s="21"/>
      <c r="F592" s="21"/>
      <c r="G592" s="21"/>
      <c r="H592" s="39">
        <f t="shared" si="41"/>
        <v>0</v>
      </c>
    </row>
    <row r="593" spans="1:8" x14ac:dyDescent="0.25">
      <c r="A593" s="309"/>
      <c r="B593" s="361"/>
      <c r="C593" s="28"/>
      <c r="D593" s="38"/>
      <c r="E593" s="21"/>
      <c r="F593" s="21"/>
      <c r="G593" s="21"/>
      <c r="H593" s="39">
        <f t="shared" si="41"/>
        <v>0</v>
      </c>
    </row>
    <row r="594" spans="1:8" x14ac:dyDescent="0.25">
      <c r="A594" s="309"/>
      <c r="B594" s="361"/>
      <c r="C594" s="28"/>
      <c r="D594" s="38"/>
      <c r="E594" s="21"/>
      <c r="F594" s="21"/>
      <c r="G594" s="21"/>
      <c r="H594" s="39">
        <f t="shared" si="41"/>
        <v>0</v>
      </c>
    </row>
    <row r="595" spans="1:8" x14ac:dyDescent="0.25">
      <c r="A595" s="309"/>
      <c r="B595" s="361"/>
      <c r="C595" s="28"/>
      <c r="D595" s="38"/>
      <c r="E595" s="21"/>
      <c r="F595" s="21"/>
      <c r="G595" s="21"/>
      <c r="H595" s="39">
        <f t="shared" si="41"/>
        <v>0</v>
      </c>
    </row>
    <row r="596" spans="1:8" x14ac:dyDescent="0.25">
      <c r="A596" s="309"/>
      <c r="B596" s="361"/>
      <c r="C596" s="28"/>
      <c r="D596" s="38"/>
      <c r="E596" s="21"/>
      <c r="F596" s="21"/>
      <c r="G596" s="21"/>
      <c r="H596" s="39">
        <f t="shared" si="41"/>
        <v>0</v>
      </c>
    </row>
    <row r="597" spans="1:8" x14ac:dyDescent="0.25">
      <c r="A597" s="309"/>
      <c r="B597" s="361"/>
      <c r="C597" s="28"/>
      <c r="D597" s="38"/>
      <c r="E597" s="21"/>
      <c r="F597" s="21"/>
      <c r="G597" s="21"/>
      <c r="H597" s="39">
        <f t="shared" si="41"/>
        <v>0</v>
      </c>
    </row>
    <row r="598" spans="1:8" x14ac:dyDescent="0.25">
      <c r="A598" s="309"/>
      <c r="B598" s="361"/>
      <c r="C598" s="28"/>
      <c r="D598" s="38"/>
      <c r="E598" s="21"/>
      <c r="F598" s="21"/>
      <c r="G598" s="21"/>
      <c r="H598" s="39">
        <f t="shared" si="41"/>
        <v>0</v>
      </c>
    </row>
    <row r="599" spans="1:8" ht="15.75" thickBot="1" x14ac:dyDescent="0.3">
      <c r="A599" s="309"/>
      <c r="B599" s="361"/>
      <c r="C599" s="28"/>
      <c r="D599" s="38"/>
      <c r="E599" s="21"/>
      <c r="F599" s="21"/>
      <c r="G599" s="21"/>
      <c r="H599" s="39">
        <f t="shared" si="41"/>
        <v>0</v>
      </c>
    </row>
    <row r="600" spans="1:8" x14ac:dyDescent="0.25">
      <c r="A600" s="309"/>
      <c r="B600" s="361"/>
      <c r="C600" s="21" t="s">
        <v>48</v>
      </c>
      <c r="D600" s="21"/>
      <c r="E600" s="21"/>
      <c r="F600" s="21"/>
      <c r="G600" s="42">
        <f>COUNTIF(D602:D613,"nu")</f>
        <v>0</v>
      </c>
      <c r="H600" s="43">
        <f>SUMIF(D602:D613,"NU",H602:H613)</f>
        <v>0</v>
      </c>
    </row>
    <row r="601" spans="1:8" ht="15.75" thickBot="1" x14ac:dyDescent="0.3">
      <c r="A601" s="309"/>
      <c r="B601" s="361"/>
      <c r="C601" s="21" t="s">
        <v>190</v>
      </c>
      <c r="D601" s="36" t="s">
        <v>148</v>
      </c>
      <c r="E601" s="21"/>
      <c r="F601" s="21" t="s">
        <v>10</v>
      </c>
      <c r="G601" s="44">
        <f>COUNTIF(D602:D613,"da")</f>
        <v>0</v>
      </c>
      <c r="H601" s="45">
        <f>SUMIF(D602:D613,"DA",H602:H613)</f>
        <v>0</v>
      </c>
    </row>
    <row r="602" spans="1:8" x14ac:dyDescent="0.25">
      <c r="A602" s="309"/>
      <c r="B602" s="361"/>
      <c r="C602" s="28"/>
      <c r="D602" s="38"/>
      <c r="E602" s="28"/>
      <c r="F602" s="28"/>
      <c r="G602" s="21"/>
      <c r="H602" s="39">
        <f t="shared" ref="H602:H613" si="42">IF(F602=0,0,60/F602)</f>
        <v>0</v>
      </c>
    </row>
    <row r="603" spans="1:8" x14ac:dyDescent="0.25">
      <c r="A603" s="309"/>
      <c r="B603" s="361"/>
      <c r="C603" s="28"/>
      <c r="D603" s="38"/>
      <c r="E603" s="28"/>
      <c r="F603" s="28"/>
      <c r="G603" s="21"/>
      <c r="H603" s="39">
        <f t="shared" si="42"/>
        <v>0</v>
      </c>
    </row>
    <row r="604" spans="1:8" x14ac:dyDescent="0.25">
      <c r="A604" s="309"/>
      <c r="B604" s="361"/>
      <c r="C604" s="28"/>
      <c r="D604" s="38"/>
      <c r="E604" s="28"/>
      <c r="F604" s="28"/>
      <c r="G604" s="21"/>
      <c r="H604" s="39">
        <f t="shared" si="42"/>
        <v>0</v>
      </c>
    </row>
    <row r="605" spans="1:8" x14ac:dyDescent="0.25">
      <c r="A605" s="309"/>
      <c r="B605" s="361"/>
      <c r="C605" s="28"/>
      <c r="D605" s="38"/>
      <c r="E605" s="28"/>
      <c r="F605" s="28"/>
      <c r="G605" s="21"/>
      <c r="H605" s="39">
        <f t="shared" si="42"/>
        <v>0</v>
      </c>
    </row>
    <row r="606" spans="1:8" x14ac:dyDescent="0.25">
      <c r="A606" s="309"/>
      <c r="B606" s="361"/>
      <c r="C606" s="28"/>
      <c r="D606" s="38"/>
      <c r="E606" s="28"/>
      <c r="F606" s="28"/>
      <c r="G606" s="21"/>
      <c r="H606" s="39">
        <f t="shared" si="42"/>
        <v>0</v>
      </c>
    </row>
    <row r="607" spans="1:8" x14ac:dyDescent="0.25">
      <c r="A607" s="309"/>
      <c r="B607" s="361"/>
      <c r="C607" s="28"/>
      <c r="D607" s="38"/>
      <c r="E607" s="28"/>
      <c r="F607" s="28"/>
      <c r="G607" s="21"/>
      <c r="H607" s="39">
        <f t="shared" si="42"/>
        <v>0</v>
      </c>
    </row>
    <row r="608" spans="1:8" x14ac:dyDescent="0.25">
      <c r="A608" s="309"/>
      <c r="B608" s="361"/>
      <c r="C608" s="28"/>
      <c r="D608" s="38"/>
      <c r="E608" s="28"/>
      <c r="F608" s="28"/>
      <c r="G608" s="21"/>
      <c r="H608" s="39">
        <f t="shared" si="42"/>
        <v>0</v>
      </c>
    </row>
    <row r="609" spans="1:8" x14ac:dyDescent="0.25">
      <c r="A609" s="309"/>
      <c r="B609" s="361"/>
      <c r="C609" s="28"/>
      <c r="D609" s="38"/>
      <c r="E609" s="28"/>
      <c r="F609" s="28"/>
      <c r="G609" s="21"/>
      <c r="H609" s="39">
        <f>IF(F609=0,0,60/F609)</f>
        <v>0</v>
      </c>
    </row>
    <row r="610" spans="1:8" x14ac:dyDescent="0.25">
      <c r="A610" s="309"/>
      <c r="B610" s="361"/>
      <c r="C610" s="28"/>
      <c r="D610" s="38"/>
      <c r="E610" s="28"/>
      <c r="F610" s="28"/>
      <c r="G610" s="21"/>
      <c r="H610" s="39">
        <f t="shared" si="42"/>
        <v>0</v>
      </c>
    </row>
    <row r="611" spans="1:8" x14ac:dyDescent="0.25">
      <c r="A611" s="309"/>
      <c r="B611" s="361"/>
      <c r="C611" s="28"/>
      <c r="D611" s="38"/>
      <c r="E611" s="28"/>
      <c r="F611" s="28"/>
      <c r="G611" s="21"/>
      <c r="H611" s="39">
        <f t="shared" si="42"/>
        <v>0</v>
      </c>
    </row>
    <row r="612" spans="1:8" x14ac:dyDescent="0.25">
      <c r="A612" s="309"/>
      <c r="B612" s="361"/>
      <c r="C612" s="28"/>
      <c r="D612" s="38"/>
      <c r="E612" s="28"/>
      <c r="F612" s="28"/>
      <c r="G612" s="21"/>
      <c r="H612" s="39">
        <f t="shared" si="42"/>
        <v>0</v>
      </c>
    </row>
    <row r="613" spans="1:8" ht="15.75" thickBot="1" x14ac:dyDescent="0.3">
      <c r="A613" s="309"/>
      <c r="B613" s="361"/>
      <c r="C613" s="28"/>
      <c r="D613" s="38"/>
      <c r="E613" s="28"/>
      <c r="F613" s="28"/>
      <c r="G613" s="21"/>
      <c r="H613" s="39">
        <f t="shared" si="42"/>
        <v>0</v>
      </c>
    </row>
    <row r="614" spans="1:8" x14ac:dyDescent="0.25">
      <c r="A614" s="309"/>
      <c r="B614" s="361"/>
      <c r="C614" s="21" t="s">
        <v>306</v>
      </c>
      <c r="D614" s="21"/>
      <c r="E614" s="21"/>
      <c r="F614" s="21"/>
      <c r="G614" s="42">
        <f>COUNTIF(D616:D623,"nu")</f>
        <v>0</v>
      </c>
      <c r="H614" s="43">
        <f>SUMIF(D616:D623,"NU",H616:H623)</f>
        <v>0</v>
      </c>
    </row>
    <row r="615" spans="1:8" ht="15.75" thickBot="1" x14ac:dyDescent="0.3">
      <c r="A615" s="309"/>
      <c r="B615" s="361"/>
      <c r="C615" s="21" t="s">
        <v>307</v>
      </c>
      <c r="D615" s="36" t="s">
        <v>148</v>
      </c>
      <c r="E615" s="21"/>
      <c r="F615" s="21"/>
      <c r="G615" s="44">
        <f>COUNTIF(D616:D623,"da")</f>
        <v>0</v>
      </c>
      <c r="H615" s="45">
        <f>SUMIF(D616:D623,"DA",H616:H623)</f>
        <v>0</v>
      </c>
    </row>
    <row r="616" spans="1:8" x14ac:dyDescent="0.25">
      <c r="A616" s="309"/>
      <c r="B616" s="361"/>
      <c r="C616" s="28"/>
      <c r="D616" s="38"/>
      <c r="E616" s="21"/>
      <c r="F616" s="21"/>
      <c r="G616" s="21"/>
      <c r="H616" s="39">
        <f t="shared" ref="H616:H623" si="43">IF(C616=0,0,20)</f>
        <v>0</v>
      </c>
    </row>
    <row r="617" spans="1:8" x14ac:dyDescent="0.25">
      <c r="A617" s="309"/>
      <c r="B617" s="361"/>
      <c r="C617" s="28"/>
      <c r="D617" s="164"/>
      <c r="E617" s="40"/>
      <c r="F617" s="40"/>
      <c r="G617" s="40"/>
      <c r="H617" s="39">
        <f t="shared" si="43"/>
        <v>0</v>
      </c>
    </row>
    <row r="618" spans="1:8" x14ac:dyDescent="0.25">
      <c r="A618" s="309"/>
      <c r="B618" s="361"/>
      <c r="C618" s="28"/>
      <c r="D618" s="164"/>
      <c r="E618" s="40"/>
      <c r="F618" s="40"/>
      <c r="G618" s="40"/>
      <c r="H618" s="39">
        <f t="shared" si="43"/>
        <v>0</v>
      </c>
    </row>
    <row r="619" spans="1:8" x14ac:dyDescent="0.25">
      <c r="A619" s="309"/>
      <c r="B619" s="361"/>
      <c r="C619" s="28"/>
      <c r="D619" s="164"/>
      <c r="E619" s="40"/>
      <c r="F619" s="40"/>
      <c r="G619" s="40"/>
      <c r="H619" s="39">
        <f t="shared" si="43"/>
        <v>0</v>
      </c>
    </row>
    <row r="620" spans="1:8" x14ac:dyDescent="0.25">
      <c r="A620" s="309"/>
      <c r="B620" s="361"/>
      <c r="C620" s="28"/>
      <c r="D620" s="164"/>
      <c r="E620" s="40"/>
      <c r="F620" s="40"/>
      <c r="G620" s="40"/>
      <c r="H620" s="39">
        <f t="shared" si="43"/>
        <v>0</v>
      </c>
    </row>
    <row r="621" spans="1:8" x14ac:dyDescent="0.25">
      <c r="A621" s="309"/>
      <c r="B621" s="361"/>
      <c r="C621" s="28"/>
      <c r="D621" s="164"/>
      <c r="E621" s="40"/>
      <c r="F621" s="40"/>
      <c r="G621" s="40"/>
      <c r="H621" s="39">
        <f t="shared" si="43"/>
        <v>0</v>
      </c>
    </row>
    <row r="622" spans="1:8" x14ac:dyDescent="0.25">
      <c r="A622" s="309"/>
      <c r="B622" s="361"/>
      <c r="C622" s="28"/>
      <c r="D622" s="164"/>
      <c r="E622" s="40"/>
      <c r="F622" s="40"/>
      <c r="G622" s="40"/>
      <c r="H622" s="39">
        <f t="shared" si="43"/>
        <v>0</v>
      </c>
    </row>
    <row r="623" spans="1:8" ht="15.75" thickBot="1" x14ac:dyDescent="0.3">
      <c r="A623" s="310"/>
      <c r="B623" s="364"/>
      <c r="C623" s="28"/>
      <c r="D623" s="164"/>
      <c r="E623" s="40"/>
      <c r="F623" s="40"/>
      <c r="G623" s="40"/>
      <c r="H623" s="39">
        <f t="shared" si="43"/>
        <v>0</v>
      </c>
    </row>
    <row r="624" spans="1:8" ht="15.75" thickBot="1" x14ac:dyDescent="0.3">
      <c r="A624" s="308" t="s">
        <v>53</v>
      </c>
      <c r="B624" s="22" t="s">
        <v>54</v>
      </c>
      <c r="C624" s="23"/>
      <c r="D624" s="23"/>
      <c r="E624" s="23"/>
      <c r="F624" s="23"/>
      <c r="G624" s="23">
        <f>G625+G642+G626+G643</f>
        <v>0</v>
      </c>
      <c r="H624" s="58">
        <f>H625+H642+H662</f>
        <v>0</v>
      </c>
    </row>
    <row r="625" spans="1:8" x14ac:dyDescent="0.25">
      <c r="A625" s="309"/>
      <c r="B625" s="329"/>
      <c r="C625" s="21" t="s">
        <v>191</v>
      </c>
      <c r="D625" s="36"/>
      <c r="E625" s="20"/>
      <c r="F625" s="20"/>
      <c r="G625" s="42">
        <f>COUNTIF(D627:D641,"nu")</f>
        <v>0</v>
      </c>
      <c r="H625" s="43">
        <f>SUMIF(D627:D641,"NU",H627:H641)</f>
        <v>0</v>
      </c>
    </row>
    <row r="626" spans="1:8" ht="15.75" thickBot="1" x14ac:dyDescent="0.3">
      <c r="A626" s="309"/>
      <c r="B626" s="329"/>
      <c r="C626" s="21" t="s">
        <v>192</v>
      </c>
      <c r="D626" s="36" t="s">
        <v>148</v>
      </c>
      <c r="E626" s="20"/>
      <c r="F626" s="20"/>
      <c r="G626" s="44">
        <f>COUNTIF(D627:D641,"da")</f>
        <v>0</v>
      </c>
      <c r="H626" s="45">
        <f>SUMIF(D627:D641,"DA",H627:H641)</f>
        <v>0</v>
      </c>
    </row>
    <row r="627" spans="1:8" x14ac:dyDescent="0.25">
      <c r="A627" s="309"/>
      <c r="B627" s="330"/>
      <c r="C627" s="28"/>
      <c r="D627" s="38"/>
      <c r="E627" s="21"/>
      <c r="F627" s="21"/>
      <c r="G627" s="21"/>
      <c r="H627" s="39">
        <f>IF(C627=0,0,50)</f>
        <v>0</v>
      </c>
    </row>
    <row r="628" spans="1:8" x14ac:dyDescent="0.25">
      <c r="A628" s="309"/>
      <c r="B628" s="330"/>
      <c r="C628" s="28"/>
      <c r="D628" s="38"/>
      <c r="E628" s="21"/>
      <c r="F628" s="21"/>
      <c r="G628" s="21"/>
      <c r="H628" s="39">
        <f t="shared" ref="H628:H635" si="44">IF(C628=0,0,50)</f>
        <v>0</v>
      </c>
    </row>
    <row r="629" spans="1:8" x14ac:dyDescent="0.25">
      <c r="A629" s="309"/>
      <c r="B629" s="330"/>
      <c r="C629" s="28"/>
      <c r="D629" s="38"/>
      <c r="E629" s="21"/>
      <c r="F629" s="21"/>
      <c r="G629" s="21"/>
      <c r="H629" s="39">
        <f t="shared" si="44"/>
        <v>0</v>
      </c>
    </row>
    <row r="630" spans="1:8" x14ac:dyDescent="0.25">
      <c r="A630" s="309"/>
      <c r="B630" s="330"/>
      <c r="C630" s="28"/>
      <c r="D630" s="38"/>
      <c r="E630" s="21"/>
      <c r="F630" s="21"/>
      <c r="G630" s="21"/>
      <c r="H630" s="39">
        <f t="shared" si="44"/>
        <v>0</v>
      </c>
    </row>
    <row r="631" spans="1:8" x14ac:dyDescent="0.25">
      <c r="A631" s="309"/>
      <c r="B631" s="330"/>
      <c r="C631" s="28"/>
      <c r="D631" s="38"/>
      <c r="E631" s="21"/>
      <c r="F631" s="21"/>
      <c r="G631" s="21"/>
      <c r="H631" s="39">
        <f t="shared" si="44"/>
        <v>0</v>
      </c>
    </row>
    <row r="632" spans="1:8" x14ac:dyDescent="0.25">
      <c r="A632" s="309"/>
      <c r="B632" s="330"/>
      <c r="C632" s="28"/>
      <c r="D632" s="38"/>
      <c r="E632" s="21"/>
      <c r="F632" s="21"/>
      <c r="G632" s="21"/>
      <c r="H632" s="39">
        <f t="shared" si="44"/>
        <v>0</v>
      </c>
    </row>
    <row r="633" spans="1:8" x14ac:dyDescent="0.25">
      <c r="A633" s="309"/>
      <c r="B633" s="330"/>
      <c r="C633" s="28"/>
      <c r="D633" s="38"/>
      <c r="E633" s="21"/>
      <c r="F633" s="21"/>
      <c r="G633" s="21"/>
      <c r="H633" s="39">
        <f t="shared" si="44"/>
        <v>0</v>
      </c>
    </row>
    <row r="634" spans="1:8" x14ac:dyDescent="0.25">
      <c r="A634" s="309"/>
      <c r="B634" s="330"/>
      <c r="C634" s="28"/>
      <c r="D634" s="38"/>
      <c r="E634" s="21"/>
      <c r="F634" s="21"/>
      <c r="G634" s="21"/>
      <c r="H634" s="39">
        <f t="shared" si="44"/>
        <v>0</v>
      </c>
    </row>
    <row r="635" spans="1:8" x14ac:dyDescent="0.25">
      <c r="A635" s="309"/>
      <c r="B635" s="330"/>
      <c r="C635" s="28"/>
      <c r="D635" s="38"/>
      <c r="E635" s="21"/>
      <c r="F635" s="21"/>
      <c r="G635" s="21"/>
      <c r="H635" s="39">
        <f t="shared" si="44"/>
        <v>0</v>
      </c>
    </row>
    <row r="636" spans="1:8" x14ac:dyDescent="0.25">
      <c r="A636" s="309"/>
      <c r="B636" s="330"/>
      <c r="C636" s="28"/>
      <c r="D636" s="38"/>
      <c r="E636" s="21"/>
      <c r="F636" s="21"/>
      <c r="G636" s="21"/>
      <c r="H636" s="39">
        <f t="shared" ref="H636:H639" si="45">IF(C636=0,0,50)</f>
        <v>0</v>
      </c>
    </row>
    <row r="637" spans="1:8" x14ac:dyDescent="0.25">
      <c r="A637" s="309"/>
      <c r="B637" s="330"/>
      <c r="C637" s="28"/>
      <c r="D637" s="38"/>
      <c r="E637" s="21"/>
      <c r="F637" s="21"/>
      <c r="G637" s="21"/>
      <c r="H637" s="39">
        <f t="shared" si="45"/>
        <v>0</v>
      </c>
    </row>
    <row r="638" spans="1:8" x14ac:dyDescent="0.25">
      <c r="A638" s="309"/>
      <c r="B638" s="330"/>
      <c r="C638" s="28"/>
      <c r="D638" s="38"/>
      <c r="E638" s="21"/>
      <c r="F638" s="21"/>
      <c r="G638" s="21"/>
      <c r="H638" s="39">
        <f t="shared" si="45"/>
        <v>0</v>
      </c>
    </row>
    <row r="639" spans="1:8" x14ac:dyDescent="0.25">
      <c r="A639" s="309"/>
      <c r="B639" s="330"/>
      <c r="C639" s="28"/>
      <c r="D639" s="38"/>
      <c r="E639" s="21"/>
      <c r="F639" s="21"/>
      <c r="G639" s="21"/>
      <c r="H639" s="39">
        <f t="shared" si="45"/>
        <v>0</v>
      </c>
    </row>
    <row r="640" spans="1:8" x14ac:dyDescent="0.25">
      <c r="A640" s="309"/>
      <c r="B640" s="330"/>
      <c r="C640" s="28"/>
      <c r="D640" s="38"/>
      <c r="E640" s="21"/>
      <c r="F640" s="21"/>
      <c r="G640" s="21"/>
      <c r="H640" s="39">
        <f>IF(C640=0,0,50)</f>
        <v>0</v>
      </c>
    </row>
    <row r="641" spans="1:8" ht="15.75" thickBot="1" x14ac:dyDescent="0.3">
      <c r="A641" s="309"/>
      <c r="B641" s="330"/>
      <c r="C641" s="28"/>
      <c r="D641" s="38"/>
      <c r="E641" s="21"/>
      <c r="F641" s="21"/>
      <c r="G641" s="21"/>
      <c r="H641" s="39">
        <f>IF(C641=0,0,50)</f>
        <v>0</v>
      </c>
    </row>
    <row r="642" spans="1:8" x14ac:dyDescent="0.25">
      <c r="A642" s="309"/>
      <c r="B642" s="330"/>
      <c r="C642" s="21" t="s">
        <v>193</v>
      </c>
      <c r="D642" s="21"/>
      <c r="E642" s="21"/>
      <c r="F642" s="21"/>
      <c r="G642" s="42">
        <f>COUNTIF(D644:D661,"nu")</f>
        <v>0</v>
      </c>
      <c r="H642" s="43">
        <f>SUMIF(D644:D661,"NU",H644:H661)</f>
        <v>0</v>
      </c>
    </row>
    <row r="643" spans="1:8" ht="15.75" thickBot="1" x14ac:dyDescent="0.3">
      <c r="A643" s="309"/>
      <c r="B643" s="330"/>
      <c r="C643" s="21" t="s">
        <v>194</v>
      </c>
      <c r="D643" s="36" t="s">
        <v>148</v>
      </c>
      <c r="E643" s="21"/>
      <c r="F643" s="21" t="s">
        <v>10</v>
      </c>
      <c r="G643" s="44">
        <f>COUNTIF(D644:D661,"da")</f>
        <v>0</v>
      </c>
      <c r="H643" s="45">
        <f>SUMIF(D644:D661,"DA",H644:H661)</f>
        <v>0</v>
      </c>
    </row>
    <row r="644" spans="1:8" x14ac:dyDescent="0.25">
      <c r="A644" s="309"/>
      <c r="B644" s="330"/>
      <c r="C644" s="28"/>
      <c r="D644" s="38"/>
      <c r="E644" s="28"/>
      <c r="F644" s="28"/>
      <c r="G644" s="21"/>
      <c r="H644" s="39">
        <f>IF(F644=0,0,50/F644)</f>
        <v>0</v>
      </c>
    </row>
    <row r="645" spans="1:8" x14ac:dyDescent="0.25">
      <c r="A645" s="309"/>
      <c r="B645" s="330"/>
      <c r="C645" s="28"/>
      <c r="D645" s="38"/>
      <c r="E645" s="28"/>
      <c r="F645" s="28"/>
      <c r="G645" s="21"/>
      <c r="H645" s="39">
        <f t="shared" ref="H645:H654" si="46">IF(F645=0,0,50/F645)</f>
        <v>0</v>
      </c>
    </row>
    <row r="646" spans="1:8" x14ac:dyDescent="0.25">
      <c r="A646" s="309"/>
      <c r="B646" s="330"/>
      <c r="C646" s="28"/>
      <c r="D646" s="38"/>
      <c r="E646" s="28"/>
      <c r="F646" s="28"/>
      <c r="G646" s="21"/>
      <c r="H646" s="39">
        <f t="shared" si="46"/>
        <v>0</v>
      </c>
    </row>
    <row r="647" spans="1:8" x14ac:dyDescent="0.25">
      <c r="A647" s="309"/>
      <c r="B647" s="330"/>
      <c r="C647" s="28"/>
      <c r="D647" s="38"/>
      <c r="E647" s="28"/>
      <c r="F647" s="28"/>
      <c r="G647" s="21"/>
      <c r="H647" s="39">
        <f t="shared" si="46"/>
        <v>0</v>
      </c>
    </row>
    <row r="648" spans="1:8" x14ac:dyDescent="0.25">
      <c r="A648" s="309"/>
      <c r="B648" s="330"/>
      <c r="C648" s="28"/>
      <c r="D648" s="38"/>
      <c r="E648" s="28"/>
      <c r="F648" s="28"/>
      <c r="G648" s="21"/>
      <c r="H648" s="39">
        <f t="shared" si="46"/>
        <v>0</v>
      </c>
    </row>
    <row r="649" spans="1:8" x14ac:dyDescent="0.25">
      <c r="A649" s="309"/>
      <c r="B649" s="330"/>
      <c r="C649" s="28"/>
      <c r="D649" s="38"/>
      <c r="E649" s="28"/>
      <c r="F649" s="28"/>
      <c r="G649" s="21"/>
      <c r="H649" s="39">
        <f t="shared" si="46"/>
        <v>0</v>
      </c>
    </row>
    <row r="650" spans="1:8" x14ac:dyDescent="0.25">
      <c r="A650" s="309"/>
      <c r="B650" s="330"/>
      <c r="C650" s="28"/>
      <c r="D650" s="38"/>
      <c r="E650" s="28"/>
      <c r="F650" s="28"/>
      <c r="G650" s="21"/>
      <c r="H650" s="39">
        <f t="shared" si="46"/>
        <v>0</v>
      </c>
    </row>
    <row r="651" spans="1:8" x14ac:dyDescent="0.25">
      <c r="A651" s="309"/>
      <c r="B651" s="330"/>
      <c r="C651" s="28"/>
      <c r="D651" s="38"/>
      <c r="E651" s="28"/>
      <c r="F651" s="28"/>
      <c r="G651" s="21"/>
      <c r="H651" s="39">
        <f t="shared" si="46"/>
        <v>0</v>
      </c>
    </row>
    <row r="652" spans="1:8" x14ac:dyDescent="0.25">
      <c r="A652" s="309"/>
      <c r="B652" s="330"/>
      <c r="C652" s="28"/>
      <c r="D652" s="38"/>
      <c r="E652" s="28"/>
      <c r="F652" s="28"/>
      <c r="G652" s="21"/>
      <c r="H652" s="39">
        <f t="shared" si="46"/>
        <v>0</v>
      </c>
    </row>
    <row r="653" spans="1:8" x14ac:dyDescent="0.25">
      <c r="A653" s="309"/>
      <c r="B653" s="330"/>
      <c r="C653" s="28"/>
      <c r="D653" s="38"/>
      <c r="E653" s="28"/>
      <c r="F653" s="28"/>
      <c r="G653" s="21"/>
      <c r="H653" s="39">
        <f t="shared" si="46"/>
        <v>0</v>
      </c>
    </row>
    <row r="654" spans="1:8" x14ac:dyDescent="0.25">
      <c r="A654" s="309"/>
      <c r="B654" s="330"/>
      <c r="C654" s="28"/>
      <c r="D654" s="38"/>
      <c r="E654" s="28"/>
      <c r="F654" s="28"/>
      <c r="G654" s="21"/>
      <c r="H654" s="39">
        <f t="shared" si="46"/>
        <v>0</v>
      </c>
    </row>
    <row r="655" spans="1:8" x14ac:dyDescent="0.25">
      <c r="A655" s="309"/>
      <c r="B655" s="330"/>
      <c r="C655" s="28"/>
      <c r="D655" s="38"/>
      <c r="E655" s="28"/>
      <c r="F655" s="28"/>
      <c r="G655" s="21"/>
      <c r="H655" s="39">
        <f t="shared" ref="H655:H659" si="47">IF(F655=0,0,50/F655)</f>
        <v>0</v>
      </c>
    </row>
    <row r="656" spans="1:8" x14ac:dyDescent="0.25">
      <c r="A656" s="309"/>
      <c r="B656" s="330"/>
      <c r="C656" s="28"/>
      <c r="D656" s="38"/>
      <c r="E656" s="28"/>
      <c r="F656" s="28"/>
      <c r="G656" s="21"/>
      <c r="H656" s="39">
        <f>IF(F656=0,0,50/F656)</f>
        <v>0</v>
      </c>
    </row>
    <row r="657" spans="1:8" x14ac:dyDescent="0.25">
      <c r="A657" s="309"/>
      <c r="B657" s="330"/>
      <c r="C657" s="28"/>
      <c r="D657" s="38"/>
      <c r="E657" s="28"/>
      <c r="F657" s="28"/>
      <c r="G657" s="21"/>
      <c r="H657" s="39">
        <f t="shared" si="47"/>
        <v>0</v>
      </c>
    </row>
    <row r="658" spans="1:8" x14ac:dyDescent="0.25">
      <c r="A658" s="309"/>
      <c r="B658" s="330"/>
      <c r="C658" s="28"/>
      <c r="D658" s="38"/>
      <c r="E658" s="28"/>
      <c r="F658" s="28"/>
      <c r="G658" s="21"/>
      <c r="H658" s="39">
        <f t="shared" si="47"/>
        <v>0</v>
      </c>
    </row>
    <row r="659" spans="1:8" x14ac:dyDescent="0.25">
      <c r="A659" s="309"/>
      <c r="B659" s="330"/>
      <c r="C659" s="28"/>
      <c r="D659" s="38"/>
      <c r="E659" s="28"/>
      <c r="F659" s="28"/>
      <c r="G659" s="21"/>
      <c r="H659" s="39">
        <f t="shared" si="47"/>
        <v>0</v>
      </c>
    </row>
    <row r="660" spans="1:8" x14ac:dyDescent="0.25">
      <c r="A660" s="309"/>
      <c r="B660" s="330"/>
      <c r="C660" s="28"/>
      <c r="D660" s="38"/>
      <c r="E660" s="28"/>
      <c r="F660" s="28"/>
      <c r="G660" s="21"/>
      <c r="H660" s="39">
        <f>IF(F660=0,0,50/F660)</f>
        <v>0</v>
      </c>
    </row>
    <row r="661" spans="1:8" ht="15.75" thickBot="1" x14ac:dyDescent="0.3">
      <c r="A661" s="309"/>
      <c r="B661" s="330"/>
      <c r="C661" s="28"/>
      <c r="D661" s="38"/>
      <c r="E661" s="28"/>
      <c r="F661" s="28"/>
      <c r="G661" s="21"/>
      <c r="H661" s="39">
        <f>IF(F661=0,0,50/F661)</f>
        <v>0</v>
      </c>
    </row>
    <row r="662" spans="1:8" x14ac:dyDescent="0.25">
      <c r="A662" s="309"/>
      <c r="B662" s="330"/>
      <c r="C662" s="21" t="s">
        <v>316</v>
      </c>
      <c r="D662" s="21"/>
      <c r="E662" s="21"/>
      <c r="F662" s="21"/>
      <c r="G662" s="42">
        <f>COUNTIF(D664:D678,"nu")</f>
        <v>0</v>
      </c>
      <c r="H662" s="43">
        <f>SUMIF(D664:D678,"NU",H664:H678)</f>
        <v>0</v>
      </c>
    </row>
    <row r="663" spans="1:8" ht="15.75" thickBot="1" x14ac:dyDescent="0.3">
      <c r="A663" s="309"/>
      <c r="B663" s="330"/>
      <c r="C663" s="21" t="s">
        <v>317</v>
      </c>
      <c r="D663" s="36" t="s">
        <v>148</v>
      </c>
      <c r="E663" s="21"/>
      <c r="F663" s="21"/>
      <c r="G663" s="44">
        <f>COUNTIF(D664:D678,"da")</f>
        <v>0</v>
      </c>
      <c r="H663" s="45">
        <f>SUMIF(D664:D678,"DA",H664:H678)</f>
        <v>0</v>
      </c>
    </row>
    <row r="664" spans="1:8" x14ac:dyDescent="0.25">
      <c r="A664" s="309"/>
      <c r="B664" s="330"/>
      <c r="C664" s="28"/>
      <c r="D664" s="38"/>
      <c r="E664" s="21"/>
      <c r="F664" s="21"/>
      <c r="G664" s="21"/>
      <c r="H664" s="39">
        <f>IF(C664=0,0,12)</f>
        <v>0</v>
      </c>
    </row>
    <row r="665" spans="1:8" x14ac:dyDescent="0.25">
      <c r="A665" s="309"/>
      <c r="B665" s="331"/>
      <c r="C665" s="28"/>
      <c r="D665" s="164"/>
      <c r="E665" s="40"/>
      <c r="F665" s="40"/>
      <c r="G665" s="40"/>
      <c r="H665" s="39">
        <f t="shared" ref="H665:H676" si="48">IF(C665=0,0,12)</f>
        <v>0</v>
      </c>
    </row>
    <row r="666" spans="1:8" x14ac:dyDescent="0.25">
      <c r="A666" s="309"/>
      <c r="B666" s="331"/>
      <c r="C666" s="28"/>
      <c r="D666" s="164"/>
      <c r="E666" s="40"/>
      <c r="F666" s="40"/>
      <c r="G666" s="40"/>
      <c r="H666" s="39">
        <f t="shared" si="48"/>
        <v>0</v>
      </c>
    </row>
    <row r="667" spans="1:8" x14ac:dyDescent="0.25">
      <c r="A667" s="309"/>
      <c r="B667" s="331"/>
      <c r="C667" s="28"/>
      <c r="D667" s="164"/>
      <c r="E667" s="40"/>
      <c r="F667" s="40"/>
      <c r="G667" s="40"/>
      <c r="H667" s="39">
        <f t="shared" si="48"/>
        <v>0</v>
      </c>
    </row>
    <row r="668" spans="1:8" x14ac:dyDescent="0.25">
      <c r="A668" s="309"/>
      <c r="B668" s="331"/>
      <c r="C668" s="28"/>
      <c r="D668" s="164"/>
      <c r="E668" s="40"/>
      <c r="F668" s="40"/>
      <c r="G668" s="40"/>
      <c r="H668" s="39">
        <f t="shared" si="48"/>
        <v>0</v>
      </c>
    </row>
    <row r="669" spans="1:8" x14ac:dyDescent="0.25">
      <c r="A669" s="309"/>
      <c r="B669" s="331"/>
      <c r="C669" s="28"/>
      <c r="D669" s="164"/>
      <c r="E669" s="40"/>
      <c r="F669" s="40"/>
      <c r="G669" s="40"/>
      <c r="H669" s="39">
        <f t="shared" si="48"/>
        <v>0</v>
      </c>
    </row>
    <row r="670" spans="1:8" x14ac:dyDescent="0.25">
      <c r="A670" s="309"/>
      <c r="B670" s="331"/>
      <c r="C670" s="28"/>
      <c r="D670" s="164"/>
      <c r="E670" s="40"/>
      <c r="F670" s="40"/>
      <c r="G670" s="40"/>
      <c r="H670" s="39">
        <f t="shared" si="48"/>
        <v>0</v>
      </c>
    </row>
    <row r="671" spans="1:8" x14ac:dyDescent="0.25">
      <c r="A671" s="309"/>
      <c r="B671" s="331"/>
      <c r="C671" s="28"/>
      <c r="D671" s="164"/>
      <c r="E671" s="40"/>
      <c r="F671" s="40"/>
      <c r="G671" s="40"/>
      <c r="H671" s="39">
        <f t="shared" si="48"/>
        <v>0</v>
      </c>
    </row>
    <row r="672" spans="1:8" x14ac:dyDescent="0.25">
      <c r="A672" s="309"/>
      <c r="B672" s="331"/>
      <c r="C672" s="28"/>
      <c r="D672" s="164"/>
      <c r="E672" s="40"/>
      <c r="F672" s="40"/>
      <c r="G672" s="40"/>
      <c r="H672" s="39">
        <f t="shared" si="48"/>
        <v>0</v>
      </c>
    </row>
    <row r="673" spans="1:8" x14ac:dyDescent="0.25">
      <c r="A673" s="309"/>
      <c r="B673" s="331"/>
      <c r="C673" s="28"/>
      <c r="D673" s="164"/>
      <c r="E673" s="40"/>
      <c r="F673" s="40"/>
      <c r="G673" s="40"/>
      <c r="H673" s="39">
        <f>IF(C673=0,0,12)</f>
        <v>0</v>
      </c>
    </row>
    <row r="674" spans="1:8" x14ac:dyDescent="0.25">
      <c r="A674" s="309"/>
      <c r="B674" s="331"/>
      <c r="C674" s="28"/>
      <c r="D674" s="164"/>
      <c r="E674" s="40"/>
      <c r="F674" s="40"/>
      <c r="G674" s="40"/>
      <c r="H674" s="39">
        <f t="shared" si="48"/>
        <v>0</v>
      </c>
    </row>
    <row r="675" spans="1:8" x14ac:dyDescent="0.25">
      <c r="A675" s="309"/>
      <c r="B675" s="331"/>
      <c r="C675" s="28"/>
      <c r="D675" s="164"/>
      <c r="E675" s="40"/>
      <c r="F675" s="40"/>
      <c r="G675" s="40"/>
      <c r="H675" s="39">
        <f t="shared" si="48"/>
        <v>0</v>
      </c>
    </row>
    <row r="676" spans="1:8" x14ac:dyDescent="0.25">
      <c r="A676" s="309"/>
      <c r="B676" s="331"/>
      <c r="C676" s="28"/>
      <c r="D676" s="164"/>
      <c r="E676" s="40"/>
      <c r="F676" s="40"/>
      <c r="G676" s="40"/>
      <c r="H676" s="39">
        <f t="shared" si="48"/>
        <v>0</v>
      </c>
    </row>
    <row r="677" spans="1:8" x14ac:dyDescent="0.25">
      <c r="A677" s="309"/>
      <c r="B677" s="331"/>
      <c r="C677" s="28"/>
      <c r="D677" s="164"/>
      <c r="E677" s="40"/>
      <c r="F677" s="40"/>
      <c r="G677" s="40"/>
      <c r="H677" s="39">
        <f>IF(C677=0,0,12)</f>
        <v>0</v>
      </c>
    </row>
    <row r="678" spans="1:8" ht="15.75" thickBot="1" x14ac:dyDescent="0.3">
      <c r="A678" s="310"/>
      <c r="B678" s="331"/>
      <c r="C678" s="28"/>
      <c r="D678" s="164"/>
      <c r="E678" s="40"/>
      <c r="F678" s="40"/>
      <c r="G678" s="40"/>
      <c r="H678" s="39">
        <f>IF(C678=0,0,12)</f>
        <v>0</v>
      </c>
    </row>
    <row r="679" spans="1:8" ht="33.75" customHeight="1" thickBot="1" x14ac:dyDescent="0.3">
      <c r="A679" s="355" t="s">
        <v>449</v>
      </c>
      <c r="B679" s="356"/>
      <c r="C679" s="356"/>
      <c r="D679" s="356"/>
      <c r="E679" s="356"/>
      <c r="F679" s="23"/>
      <c r="G679" s="81"/>
      <c r="H679" s="136">
        <f>IF(G8&lt;=10,H99+H146+H338+H624,(H99+H146+H338+H624)/($G$8-5)*5)</f>
        <v>0</v>
      </c>
    </row>
    <row r="680" spans="1:8" ht="15.75" thickBot="1" x14ac:dyDescent="0.3">
      <c r="A680" s="325" t="s">
        <v>55</v>
      </c>
      <c r="B680" s="34" t="s">
        <v>450</v>
      </c>
      <c r="C680" s="48"/>
      <c r="D680" s="48"/>
      <c r="E680" s="48"/>
      <c r="F680" s="181" t="s">
        <v>219</v>
      </c>
      <c r="G680" s="81">
        <f>G681+G682+G687+G688+G690+G691+G693+G694+G696+G697+G699+G700+G703+G704+G706+G707+G709+G710+G684+G685</f>
        <v>0</v>
      </c>
      <c r="H680" s="65">
        <f>SUM(H681:H711)</f>
        <v>0</v>
      </c>
    </row>
    <row r="681" spans="1:8" ht="15.75" customHeight="1" x14ac:dyDescent="0.25">
      <c r="A681" s="309"/>
      <c r="B681" s="341" t="s">
        <v>203</v>
      </c>
      <c r="C681" s="60" t="s">
        <v>184</v>
      </c>
      <c r="D681" s="60"/>
      <c r="E681" s="60"/>
      <c r="F681" s="60"/>
      <c r="G681" s="59">
        <f>G101</f>
        <v>0</v>
      </c>
      <c r="H681" s="59">
        <f>H101</f>
        <v>0</v>
      </c>
    </row>
    <row r="682" spans="1:8" x14ac:dyDescent="0.25">
      <c r="A682" s="309"/>
      <c r="B682" s="342"/>
      <c r="C682" s="21" t="s">
        <v>185</v>
      </c>
      <c r="D682" s="21"/>
      <c r="E682" s="21"/>
      <c r="F682" s="21"/>
      <c r="G682" s="50">
        <f>G119</f>
        <v>0</v>
      </c>
      <c r="H682" s="50">
        <f>H119</f>
        <v>0</v>
      </c>
    </row>
    <row r="683" spans="1:8" x14ac:dyDescent="0.25">
      <c r="A683" s="309"/>
      <c r="B683" s="342"/>
      <c r="C683" s="224" t="s">
        <v>318</v>
      </c>
      <c r="D683" s="21"/>
      <c r="E683" s="21"/>
      <c r="F683" s="21"/>
      <c r="G683" s="50">
        <f>G138</f>
        <v>0</v>
      </c>
      <c r="H683" s="50">
        <f>H138</f>
        <v>0</v>
      </c>
    </row>
    <row r="684" spans="1:8" x14ac:dyDescent="0.25">
      <c r="A684" s="309"/>
      <c r="B684" s="365" t="s">
        <v>419</v>
      </c>
      <c r="C684" s="224" t="s">
        <v>415</v>
      </c>
      <c r="D684" s="21"/>
      <c r="E684" s="21"/>
      <c r="F684" s="21"/>
      <c r="G684" s="50">
        <f>G149</f>
        <v>0</v>
      </c>
      <c r="H684" s="50">
        <f>H149</f>
        <v>0</v>
      </c>
    </row>
    <row r="685" spans="1:8" x14ac:dyDescent="0.25">
      <c r="A685" s="309"/>
      <c r="B685" s="365"/>
      <c r="C685" s="224" t="s">
        <v>417</v>
      </c>
      <c r="D685" s="21"/>
      <c r="E685" s="21"/>
      <c r="F685" s="21"/>
      <c r="G685" s="50">
        <f>G158</f>
        <v>0</v>
      </c>
      <c r="H685" s="50">
        <f>H158</f>
        <v>0</v>
      </c>
    </row>
    <row r="686" spans="1:8" x14ac:dyDescent="0.25">
      <c r="A686" s="309"/>
      <c r="B686" s="365"/>
      <c r="C686" s="224" t="s">
        <v>422</v>
      </c>
      <c r="D686" s="21"/>
      <c r="E686" s="21"/>
      <c r="F686" s="21"/>
      <c r="G686" s="50">
        <f>G169</f>
        <v>0</v>
      </c>
      <c r="H686" s="50">
        <f>H169</f>
        <v>0</v>
      </c>
    </row>
    <row r="687" spans="1:8" x14ac:dyDescent="0.25">
      <c r="A687" s="309"/>
      <c r="B687" s="342" t="s">
        <v>420</v>
      </c>
      <c r="C687" s="224" t="s">
        <v>187</v>
      </c>
      <c r="D687" s="21"/>
      <c r="E687" s="21"/>
      <c r="F687" s="21"/>
      <c r="G687" s="50">
        <f>G177</f>
        <v>0</v>
      </c>
      <c r="H687" s="50">
        <f>H177</f>
        <v>0</v>
      </c>
    </row>
    <row r="688" spans="1:8" x14ac:dyDescent="0.25">
      <c r="A688" s="309"/>
      <c r="B688" s="342"/>
      <c r="C688" s="21" t="s">
        <v>188</v>
      </c>
      <c r="D688" s="21"/>
      <c r="E688" s="21"/>
      <c r="F688" s="21"/>
      <c r="G688" s="50">
        <f>G207</f>
        <v>0</v>
      </c>
      <c r="H688" s="50">
        <f>H207</f>
        <v>0</v>
      </c>
    </row>
    <row r="689" spans="1:8" x14ac:dyDescent="0.25">
      <c r="A689" s="309"/>
      <c r="B689" s="342"/>
      <c r="C689" s="21" t="s">
        <v>305</v>
      </c>
      <c r="D689" s="21"/>
      <c r="E689" s="21"/>
      <c r="F689" s="21"/>
      <c r="G689" s="50">
        <f>G303</f>
        <v>0</v>
      </c>
      <c r="H689" s="50">
        <f>H303</f>
        <v>0</v>
      </c>
    </row>
    <row r="690" spans="1:8" x14ac:dyDescent="0.25">
      <c r="A690" s="309"/>
      <c r="B690" s="342" t="s">
        <v>205</v>
      </c>
      <c r="C690" s="21" t="s">
        <v>187</v>
      </c>
      <c r="D690" s="21"/>
      <c r="E690" s="21"/>
      <c r="F690" s="21"/>
      <c r="G690" s="50">
        <f>G341</f>
        <v>0</v>
      </c>
      <c r="H690" s="50">
        <f>H341</f>
        <v>0</v>
      </c>
    </row>
    <row r="691" spans="1:8" x14ac:dyDescent="0.25">
      <c r="A691" s="309"/>
      <c r="B691" s="342"/>
      <c r="C691" s="21" t="s">
        <v>188</v>
      </c>
      <c r="D691" s="21"/>
      <c r="E691" s="21"/>
      <c r="F691" s="21"/>
      <c r="G691" s="50">
        <f>G353</f>
        <v>0</v>
      </c>
      <c r="H691" s="50">
        <f>H353</f>
        <v>0</v>
      </c>
    </row>
    <row r="692" spans="1:8" x14ac:dyDescent="0.25">
      <c r="A692" s="309"/>
      <c r="B692" s="342"/>
      <c r="C692" s="21" t="s">
        <v>305</v>
      </c>
      <c r="D692" s="21"/>
      <c r="E692" s="21"/>
      <c r="F692" s="21"/>
      <c r="G692" s="50">
        <f>G368</f>
        <v>0</v>
      </c>
      <c r="H692" s="50">
        <f>H368</f>
        <v>0</v>
      </c>
    </row>
    <row r="693" spans="1:8" x14ac:dyDescent="0.25">
      <c r="A693" s="309"/>
      <c r="B693" s="342" t="s">
        <v>206</v>
      </c>
      <c r="C693" s="21" t="s">
        <v>189</v>
      </c>
      <c r="D693" s="21"/>
      <c r="E693" s="21"/>
      <c r="F693" s="21"/>
      <c r="G693" s="50">
        <f>G380</f>
        <v>0</v>
      </c>
      <c r="H693" s="50">
        <f>H380</f>
        <v>0</v>
      </c>
    </row>
    <row r="694" spans="1:8" x14ac:dyDescent="0.25">
      <c r="A694" s="309"/>
      <c r="B694" s="342"/>
      <c r="C694" s="21" t="s">
        <v>190</v>
      </c>
      <c r="D694" s="21"/>
      <c r="E694" s="21"/>
      <c r="F694" s="21"/>
      <c r="G694" s="50">
        <f>G392</f>
        <v>0</v>
      </c>
      <c r="H694" s="50">
        <f>H392</f>
        <v>0</v>
      </c>
    </row>
    <row r="695" spans="1:8" ht="15.75" customHeight="1" x14ac:dyDescent="0.25">
      <c r="A695" s="309"/>
      <c r="B695" s="342"/>
      <c r="C695" s="21" t="s">
        <v>307</v>
      </c>
      <c r="D695" s="21"/>
      <c r="E695" s="21"/>
      <c r="F695" s="21"/>
      <c r="G695" s="50">
        <f>G411</f>
        <v>0</v>
      </c>
      <c r="H695" s="50">
        <f>H411</f>
        <v>0</v>
      </c>
    </row>
    <row r="696" spans="1:8" x14ac:dyDescent="0.25">
      <c r="A696" s="309"/>
      <c r="B696" s="342" t="s">
        <v>207</v>
      </c>
      <c r="C696" s="21" t="s">
        <v>199</v>
      </c>
      <c r="D696" s="21"/>
      <c r="E696" s="21"/>
      <c r="F696" s="21"/>
      <c r="G696" s="50">
        <f>G424</f>
        <v>0</v>
      </c>
      <c r="H696" s="50">
        <f>H424</f>
        <v>0</v>
      </c>
    </row>
    <row r="697" spans="1:8" x14ac:dyDescent="0.25">
      <c r="A697" s="309"/>
      <c r="B697" s="342"/>
      <c r="C697" s="21" t="s">
        <v>233</v>
      </c>
      <c r="D697" s="21"/>
      <c r="E697" s="21"/>
      <c r="F697" s="21"/>
      <c r="G697" s="50">
        <f>G433</f>
        <v>0</v>
      </c>
      <c r="H697" s="50">
        <f>H433</f>
        <v>0</v>
      </c>
    </row>
    <row r="698" spans="1:8" x14ac:dyDescent="0.25">
      <c r="A698" s="309"/>
      <c r="B698" s="342"/>
      <c r="C698" s="21" t="s">
        <v>309</v>
      </c>
      <c r="D698" s="21"/>
      <c r="E698" s="21"/>
      <c r="F698" s="21"/>
      <c r="G698" s="50">
        <f>G449</f>
        <v>0</v>
      </c>
      <c r="H698" s="50">
        <f>H449</f>
        <v>0</v>
      </c>
    </row>
    <row r="699" spans="1:8" x14ac:dyDescent="0.25">
      <c r="A699" s="309"/>
      <c r="B699" s="342" t="s">
        <v>208</v>
      </c>
      <c r="C699" s="21" t="s">
        <v>200</v>
      </c>
      <c r="D699" s="21"/>
      <c r="E699" s="21"/>
      <c r="F699" s="21"/>
      <c r="G699" s="50">
        <f>G463</f>
        <v>0</v>
      </c>
      <c r="H699" s="50">
        <f>H463</f>
        <v>0</v>
      </c>
    </row>
    <row r="700" spans="1:8" x14ac:dyDescent="0.25">
      <c r="A700" s="309"/>
      <c r="B700" s="342"/>
      <c r="C700" s="224" t="s">
        <v>234</v>
      </c>
      <c r="D700" s="21"/>
      <c r="E700" s="21"/>
      <c r="F700" s="21"/>
      <c r="G700" s="50">
        <f>G479</f>
        <v>0</v>
      </c>
      <c r="H700" s="50">
        <f>H479</f>
        <v>0</v>
      </c>
    </row>
    <row r="701" spans="1:8" x14ac:dyDescent="0.25">
      <c r="A701" s="309"/>
      <c r="B701" s="342"/>
      <c r="C701" s="13" t="s">
        <v>319</v>
      </c>
      <c r="D701" s="21"/>
      <c r="E701" s="21"/>
      <c r="F701" s="21"/>
      <c r="G701" s="50">
        <f>G502</f>
        <v>0</v>
      </c>
      <c r="H701" s="50">
        <f>H502</f>
        <v>0</v>
      </c>
    </row>
    <row r="702" spans="1:8" x14ac:dyDescent="0.25">
      <c r="A702" s="309"/>
      <c r="B702" s="342"/>
      <c r="C702" s="13" t="s">
        <v>320</v>
      </c>
      <c r="D702" s="21"/>
      <c r="E702" s="21"/>
      <c r="F702" s="21"/>
      <c r="G702" s="50">
        <f>G518</f>
        <v>0</v>
      </c>
      <c r="H702" s="50">
        <f>H518</f>
        <v>0</v>
      </c>
    </row>
    <row r="703" spans="1:8" x14ac:dyDescent="0.25">
      <c r="A703" s="309"/>
      <c r="B703" s="342" t="s">
        <v>209</v>
      </c>
      <c r="C703" s="224" t="s">
        <v>202</v>
      </c>
      <c r="D703" s="21"/>
      <c r="E703" s="21"/>
      <c r="F703" s="21"/>
      <c r="G703" s="50">
        <f>G537</f>
        <v>0</v>
      </c>
      <c r="H703" s="50">
        <f>H537</f>
        <v>0</v>
      </c>
    </row>
    <row r="704" spans="1:8" x14ac:dyDescent="0.25">
      <c r="A704" s="309"/>
      <c r="B704" s="342"/>
      <c r="C704" s="224" t="s">
        <v>235</v>
      </c>
      <c r="D704" s="21"/>
      <c r="E704" s="21"/>
      <c r="F704" s="21"/>
      <c r="G704" s="50">
        <f>G550</f>
        <v>0</v>
      </c>
      <c r="H704" s="50">
        <f>H550</f>
        <v>0</v>
      </c>
    </row>
    <row r="705" spans="1:8" x14ac:dyDescent="0.25">
      <c r="A705" s="309"/>
      <c r="B705" s="342"/>
      <c r="C705" s="224" t="s">
        <v>321</v>
      </c>
      <c r="D705" s="21"/>
      <c r="E705" s="21"/>
      <c r="F705" s="21"/>
      <c r="G705" s="50">
        <f>G573</f>
        <v>0</v>
      </c>
      <c r="H705" s="50">
        <f>H573</f>
        <v>0</v>
      </c>
    </row>
    <row r="706" spans="1:8" x14ac:dyDescent="0.25">
      <c r="A706" s="309"/>
      <c r="B706" s="342" t="s">
        <v>210</v>
      </c>
      <c r="C706" s="224" t="s">
        <v>189</v>
      </c>
      <c r="D706" s="21"/>
      <c r="E706" s="21"/>
      <c r="F706" s="21"/>
      <c r="G706" s="50">
        <f>G587</f>
        <v>0</v>
      </c>
      <c r="H706" s="50">
        <f>H587</f>
        <v>0</v>
      </c>
    </row>
    <row r="707" spans="1:8" x14ac:dyDescent="0.25">
      <c r="A707" s="309"/>
      <c r="B707" s="342"/>
      <c r="C707" s="224" t="s">
        <v>190</v>
      </c>
      <c r="D707" s="21"/>
      <c r="E707" s="21"/>
      <c r="F707" s="21"/>
      <c r="G707" s="50">
        <f>G601</f>
        <v>0</v>
      </c>
      <c r="H707" s="50">
        <f>H601</f>
        <v>0</v>
      </c>
    </row>
    <row r="708" spans="1:8" x14ac:dyDescent="0.25">
      <c r="A708" s="309"/>
      <c r="B708" s="342"/>
      <c r="C708" s="224" t="s">
        <v>322</v>
      </c>
      <c r="D708" s="21"/>
      <c r="E708" s="21"/>
      <c r="F708" s="21"/>
      <c r="G708" s="50">
        <f>G615</f>
        <v>0</v>
      </c>
      <c r="H708" s="50">
        <f>H615</f>
        <v>0</v>
      </c>
    </row>
    <row r="709" spans="1:8" x14ac:dyDescent="0.25">
      <c r="A709" s="309"/>
      <c r="B709" s="342" t="s">
        <v>204</v>
      </c>
      <c r="C709" s="224" t="s">
        <v>192</v>
      </c>
      <c r="D709" s="21"/>
      <c r="E709" s="21"/>
      <c r="F709" s="21"/>
      <c r="G709" s="50">
        <f>G626</f>
        <v>0</v>
      </c>
      <c r="H709" s="50">
        <f>H626</f>
        <v>0</v>
      </c>
    </row>
    <row r="710" spans="1:8" x14ac:dyDescent="0.25">
      <c r="A710" s="309"/>
      <c r="B710" s="342"/>
      <c r="C710" s="224" t="s">
        <v>194</v>
      </c>
      <c r="D710" s="21"/>
      <c r="E710" s="21"/>
      <c r="F710" s="21"/>
      <c r="G710" s="50">
        <f>G643</f>
        <v>0</v>
      </c>
      <c r="H710" s="50">
        <f>H643</f>
        <v>0</v>
      </c>
    </row>
    <row r="711" spans="1:8" ht="15.75" thickBot="1" x14ac:dyDescent="0.3">
      <c r="A711" s="309"/>
      <c r="B711" s="342"/>
      <c r="C711" s="224" t="s">
        <v>323</v>
      </c>
      <c r="D711" s="21"/>
      <c r="E711" s="21"/>
      <c r="F711" s="21"/>
      <c r="G711" s="50">
        <f>G663</f>
        <v>0</v>
      </c>
      <c r="H711" s="50">
        <f>H663</f>
        <v>0</v>
      </c>
    </row>
    <row r="712" spans="1:8" ht="15.75" thickBot="1" x14ac:dyDescent="0.3">
      <c r="A712" s="308" t="s">
        <v>59</v>
      </c>
      <c r="B712" s="22" t="s">
        <v>56</v>
      </c>
      <c r="C712" s="23"/>
      <c r="D712" s="23"/>
      <c r="E712" s="23"/>
      <c r="F712" s="23"/>
      <c r="G712" s="23">
        <f>G713+G726+G735</f>
        <v>0</v>
      </c>
      <c r="H712" s="58">
        <f>H713+H726+H735</f>
        <v>0</v>
      </c>
    </row>
    <row r="713" spans="1:8" ht="15.75" thickBot="1" x14ac:dyDescent="0.3">
      <c r="A713" s="309"/>
      <c r="B713" s="329"/>
      <c r="C713" s="20" t="s">
        <v>212</v>
      </c>
      <c r="D713" s="20"/>
      <c r="E713" s="20"/>
      <c r="F713" s="21" t="s">
        <v>10</v>
      </c>
      <c r="G713" s="33">
        <f>COUNTA(C714:C725)</f>
        <v>0</v>
      </c>
      <c r="H713" s="37">
        <f>SUM(H714:H725)</f>
        <v>0</v>
      </c>
    </row>
    <row r="714" spans="1:8" x14ac:dyDescent="0.25">
      <c r="A714" s="309"/>
      <c r="B714" s="330"/>
      <c r="C714" s="28"/>
      <c r="D714" s="28"/>
      <c r="E714" s="28"/>
      <c r="F714" s="28"/>
      <c r="G714" s="21"/>
      <c r="H714" s="39">
        <f>IF(F714=0,0,100/F714)</f>
        <v>0</v>
      </c>
    </row>
    <row r="715" spans="1:8" x14ac:dyDescent="0.25">
      <c r="A715" s="309"/>
      <c r="B715" s="330"/>
      <c r="C715" s="28"/>
      <c r="D715" s="28"/>
      <c r="E715" s="28"/>
      <c r="F715" s="28"/>
      <c r="G715" s="21"/>
      <c r="H715" s="39">
        <f t="shared" ref="H715:H723" si="49">IF(F715=0,0,100/F715)</f>
        <v>0</v>
      </c>
    </row>
    <row r="716" spans="1:8" x14ac:dyDescent="0.25">
      <c r="A716" s="309"/>
      <c r="B716" s="330"/>
      <c r="C716" s="28"/>
      <c r="D716" s="28"/>
      <c r="E716" s="28"/>
      <c r="F716" s="28"/>
      <c r="G716" s="21"/>
      <c r="H716" s="39">
        <f t="shared" si="49"/>
        <v>0</v>
      </c>
    </row>
    <row r="717" spans="1:8" x14ac:dyDescent="0.25">
      <c r="A717" s="309"/>
      <c r="B717" s="330"/>
      <c r="C717" s="28"/>
      <c r="D717" s="28"/>
      <c r="E717" s="28"/>
      <c r="F717" s="28"/>
      <c r="G717" s="21"/>
      <c r="H717" s="39">
        <f t="shared" si="49"/>
        <v>0</v>
      </c>
    </row>
    <row r="718" spans="1:8" x14ac:dyDescent="0.25">
      <c r="A718" s="309"/>
      <c r="B718" s="330"/>
      <c r="C718" s="28"/>
      <c r="D718" s="28"/>
      <c r="E718" s="28"/>
      <c r="F718" s="28"/>
      <c r="G718" s="21"/>
      <c r="H718" s="39">
        <f t="shared" si="49"/>
        <v>0</v>
      </c>
    </row>
    <row r="719" spans="1:8" x14ac:dyDescent="0.25">
      <c r="A719" s="309"/>
      <c r="B719" s="330"/>
      <c r="C719" s="28"/>
      <c r="D719" s="28"/>
      <c r="E719" s="28"/>
      <c r="F719" s="28"/>
      <c r="G719" s="21"/>
      <c r="H719" s="39">
        <f t="shared" si="49"/>
        <v>0</v>
      </c>
    </row>
    <row r="720" spans="1:8" x14ac:dyDescent="0.25">
      <c r="A720" s="309"/>
      <c r="B720" s="330"/>
      <c r="C720" s="28"/>
      <c r="D720" s="28"/>
      <c r="E720" s="28"/>
      <c r="F720" s="28"/>
      <c r="G720" s="21"/>
      <c r="H720" s="39">
        <f t="shared" si="49"/>
        <v>0</v>
      </c>
    </row>
    <row r="721" spans="1:8" x14ac:dyDescent="0.25">
      <c r="A721" s="309"/>
      <c r="B721" s="330"/>
      <c r="C721" s="28"/>
      <c r="D721" s="28"/>
      <c r="E721" s="28"/>
      <c r="F721" s="28"/>
      <c r="G721" s="21"/>
      <c r="H721" s="39">
        <f t="shared" si="49"/>
        <v>0</v>
      </c>
    </row>
    <row r="722" spans="1:8" x14ac:dyDescent="0.25">
      <c r="A722" s="309"/>
      <c r="B722" s="330"/>
      <c r="C722" s="28"/>
      <c r="D722" s="28"/>
      <c r="E722" s="28"/>
      <c r="F722" s="28"/>
      <c r="G722" s="21"/>
      <c r="H722" s="39">
        <f t="shared" si="49"/>
        <v>0</v>
      </c>
    </row>
    <row r="723" spans="1:8" x14ac:dyDescent="0.25">
      <c r="A723" s="309"/>
      <c r="B723" s="330"/>
      <c r="C723" s="28"/>
      <c r="D723" s="28"/>
      <c r="E723" s="28"/>
      <c r="F723" s="28"/>
      <c r="G723" s="21"/>
      <c r="H723" s="39">
        <f t="shared" si="49"/>
        <v>0</v>
      </c>
    </row>
    <row r="724" spans="1:8" x14ac:dyDescent="0.25">
      <c r="A724" s="309"/>
      <c r="B724" s="330"/>
      <c r="C724" s="28"/>
      <c r="D724" s="28"/>
      <c r="E724" s="28"/>
      <c r="F724" s="28"/>
      <c r="G724" s="21"/>
      <c r="H724" s="39">
        <f>IF(F724=0,0,100/F724)</f>
        <v>0</v>
      </c>
    </row>
    <row r="725" spans="1:8" ht="15.75" thickBot="1" x14ac:dyDescent="0.3">
      <c r="A725" s="309"/>
      <c r="B725" s="330"/>
      <c r="C725" s="28"/>
      <c r="D725" s="28"/>
      <c r="E725" s="28"/>
      <c r="F725" s="28"/>
      <c r="G725" s="21"/>
      <c r="H725" s="39">
        <f>IF(F725=0,0,100/F725)</f>
        <v>0</v>
      </c>
    </row>
    <row r="726" spans="1:8" ht="15.75" thickBot="1" x14ac:dyDescent="0.3">
      <c r="A726" s="309"/>
      <c r="B726" s="330"/>
      <c r="C726" s="21" t="s">
        <v>211</v>
      </c>
      <c r="D726" s="21"/>
      <c r="E726" s="21"/>
      <c r="F726" s="21" t="s">
        <v>10</v>
      </c>
      <c r="G726" s="33">
        <f>COUNTA(C727:C734)</f>
        <v>0</v>
      </c>
      <c r="H726" s="37">
        <f>SUM(H727:H734)</f>
        <v>0</v>
      </c>
    </row>
    <row r="727" spans="1:8" x14ac:dyDescent="0.25">
      <c r="A727" s="309"/>
      <c r="B727" s="330"/>
      <c r="C727" s="28"/>
      <c r="D727" s="28"/>
      <c r="E727" s="28"/>
      <c r="F727" s="28"/>
      <c r="G727" s="21"/>
      <c r="H727" s="39">
        <f>IF(F727=0,0,200/F727)</f>
        <v>0</v>
      </c>
    </row>
    <row r="728" spans="1:8" x14ac:dyDescent="0.25">
      <c r="A728" s="309"/>
      <c r="B728" s="330"/>
      <c r="C728" s="28"/>
      <c r="D728" s="28"/>
      <c r="E728" s="28"/>
      <c r="F728" s="28"/>
      <c r="G728" s="21"/>
      <c r="H728" s="39">
        <f t="shared" ref="H728:H732" si="50">IF(F728=0,0,200/F728)</f>
        <v>0</v>
      </c>
    </row>
    <row r="729" spans="1:8" x14ac:dyDescent="0.25">
      <c r="A729" s="309"/>
      <c r="B729" s="330"/>
      <c r="C729" s="28"/>
      <c r="D729" s="28"/>
      <c r="E729" s="28"/>
      <c r="F729" s="28"/>
      <c r="G729" s="21"/>
      <c r="H729" s="39">
        <f t="shared" si="50"/>
        <v>0</v>
      </c>
    </row>
    <row r="730" spans="1:8" x14ac:dyDescent="0.25">
      <c r="A730" s="309"/>
      <c r="B730" s="330"/>
      <c r="C730" s="28"/>
      <c r="D730" s="28"/>
      <c r="E730" s="28"/>
      <c r="F730" s="28"/>
      <c r="G730" s="21"/>
      <c r="H730" s="39">
        <f t="shared" si="50"/>
        <v>0</v>
      </c>
    </row>
    <row r="731" spans="1:8" x14ac:dyDescent="0.25">
      <c r="A731" s="309"/>
      <c r="B731" s="330"/>
      <c r="C731" s="28"/>
      <c r="D731" s="28"/>
      <c r="E731" s="28"/>
      <c r="F731" s="28"/>
      <c r="G731" s="21"/>
      <c r="H731" s="39">
        <f t="shared" si="50"/>
        <v>0</v>
      </c>
    </row>
    <row r="732" spans="1:8" x14ac:dyDescent="0.25">
      <c r="A732" s="309"/>
      <c r="B732" s="330"/>
      <c r="C732" s="28"/>
      <c r="D732" s="28"/>
      <c r="E732" s="28"/>
      <c r="F732" s="28"/>
      <c r="G732" s="21"/>
      <c r="H732" s="39">
        <f t="shared" si="50"/>
        <v>0</v>
      </c>
    </row>
    <row r="733" spans="1:8" x14ac:dyDescent="0.25">
      <c r="A733" s="309"/>
      <c r="B733" s="330"/>
      <c r="C733" s="28"/>
      <c r="D733" s="28"/>
      <c r="E733" s="28"/>
      <c r="F733" s="28"/>
      <c r="G733" s="21"/>
      <c r="H733" s="39">
        <f>IF(F733=0,0,200/F733)</f>
        <v>0</v>
      </c>
    </row>
    <row r="734" spans="1:8" ht="15.75" thickBot="1" x14ac:dyDescent="0.3">
      <c r="A734" s="309"/>
      <c r="B734" s="330"/>
      <c r="C734" s="28"/>
      <c r="D734" s="28"/>
      <c r="E734" s="28"/>
      <c r="F734" s="28"/>
      <c r="G734" s="21"/>
      <c r="H734" s="39">
        <f>IF(F734=0,0,200/F734)</f>
        <v>0</v>
      </c>
    </row>
    <row r="735" spans="1:8" ht="15.75" thickBot="1" x14ac:dyDescent="0.3">
      <c r="A735" s="309"/>
      <c r="B735" s="330"/>
      <c r="C735" s="21" t="s">
        <v>213</v>
      </c>
      <c r="D735" s="21"/>
      <c r="E735" s="21"/>
      <c r="F735" s="21" t="s">
        <v>10</v>
      </c>
      <c r="G735" s="33">
        <f>COUNTA(C736:C739)</f>
        <v>0</v>
      </c>
      <c r="H735" s="37">
        <f>SUM(H736:H739)</f>
        <v>0</v>
      </c>
    </row>
    <row r="736" spans="1:8" x14ac:dyDescent="0.25">
      <c r="A736" s="309"/>
      <c r="B736" s="330"/>
      <c r="C736" s="28"/>
      <c r="D736" s="28"/>
      <c r="E736" s="28"/>
      <c r="F736" s="28"/>
      <c r="G736" s="21"/>
      <c r="H736" s="39">
        <f>IF(F736=0,0,50/F736)</f>
        <v>0</v>
      </c>
    </row>
    <row r="737" spans="1:8" x14ac:dyDescent="0.25">
      <c r="A737" s="309"/>
      <c r="B737" s="331"/>
      <c r="C737" s="46"/>
      <c r="D737" s="46"/>
      <c r="E737" s="46"/>
      <c r="F737" s="46"/>
      <c r="G737" s="40"/>
      <c r="H737" s="39">
        <f>IF(F737=0,0,50/F737)</f>
        <v>0</v>
      </c>
    </row>
    <row r="738" spans="1:8" x14ac:dyDescent="0.25">
      <c r="A738" s="309"/>
      <c r="B738" s="331"/>
      <c r="C738" s="46"/>
      <c r="D738" s="46"/>
      <c r="E738" s="46"/>
      <c r="F738" s="46"/>
      <c r="G738" s="40"/>
      <c r="H738" s="39">
        <f>IF(F738=0,0,50/F738)</f>
        <v>0</v>
      </c>
    </row>
    <row r="739" spans="1:8" ht="15.75" thickBot="1" x14ac:dyDescent="0.3">
      <c r="A739" s="310"/>
      <c r="B739" s="331"/>
      <c r="C739" s="46"/>
      <c r="D739" s="46"/>
      <c r="E739" s="46"/>
      <c r="F739" s="46"/>
      <c r="G739" s="40"/>
      <c r="H739" s="39">
        <f>IF(F739=0,0,50/F739)</f>
        <v>0</v>
      </c>
    </row>
    <row r="740" spans="1:8" ht="15.75" thickBot="1" x14ac:dyDescent="0.3">
      <c r="A740" s="308" t="s">
        <v>57</v>
      </c>
      <c r="B740" s="22" t="s">
        <v>58</v>
      </c>
      <c r="C740" s="23"/>
      <c r="D740" s="23"/>
      <c r="E740" s="23"/>
      <c r="F740" s="23"/>
      <c r="G740" s="23">
        <f>G741+G761</f>
        <v>0</v>
      </c>
      <c r="H740" s="58">
        <f>H741+H761</f>
        <v>0</v>
      </c>
    </row>
    <row r="741" spans="1:8" ht="15.75" thickBot="1" x14ac:dyDescent="0.3">
      <c r="A741" s="309"/>
      <c r="B741" s="329"/>
      <c r="C741" s="20" t="s">
        <v>214</v>
      </c>
      <c r="D741" s="20"/>
      <c r="E741" s="20"/>
      <c r="F741" s="21" t="s">
        <v>10</v>
      </c>
      <c r="G741" s="33">
        <f>COUNTA(C742:C760)</f>
        <v>0</v>
      </c>
      <c r="H741" s="37">
        <f>SUM(H742:H760)</f>
        <v>0</v>
      </c>
    </row>
    <row r="742" spans="1:8" x14ac:dyDescent="0.25">
      <c r="A742" s="309"/>
      <c r="B742" s="330"/>
      <c r="C742" s="28"/>
      <c r="D742" s="28"/>
      <c r="E742" s="28"/>
      <c r="F742" s="28"/>
      <c r="G742" s="21"/>
      <c r="H742" s="39">
        <f t="shared" ref="H742:H760" si="51">IF(F742=0,0,100/F742)</f>
        <v>0</v>
      </c>
    </row>
    <row r="743" spans="1:8" x14ac:dyDescent="0.25">
      <c r="A743" s="309"/>
      <c r="B743" s="330"/>
      <c r="C743" s="28"/>
      <c r="D743" s="28"/>
      <c r="E743" s="28"/>
      <c r="F743" s="28"/>
      <c r="G743" s="21"/>
      <c r="H743" s="39">
        <f t="shared" si="51"/>
        <v>0</v>
      </c>
    </row>
    <row r="744" spans="1:8" x14ac:dyDescent="0.25">
      <c r="A744" s="309"/>
      <c r="B744" s="330"/>
      <c r="C744" s="28"/>
      <c r="D744" s="28"/>
      <c r="E744" s="28"/>
      <c r="F744" s="28"/>
      <c r="G744" s="21"/>
      <c r="H744" s="39">
        <f t="shared" si="51"/>
        <v>0</v>
      </c>
    </row>
    <row r="745" spans="1:8" x14ac:dyDescent="0.25">
      <c r="A745" s="309"/>
      <c r="B745" s="330"/>
      <c r="C745" s="28"/>
      <c r="D745" s="28"/>
      <c r="E745" s="28"/>
      <c r="F745" s="28"/>
      <c r="G745" s="21"/>
      <c r="H745" s="39">
        <f t="shared" si="51"/>
        <v>0</v>
      </c>
    </row>
    <row r="746" spans="1:8" x14ac:dyDescent="0.25">
      <c r="A746" s="309"/>
      <c r="B746" s="330"/>
      <c r="C746" s="28"/>
      <c r="D746" s="28"/>
      <c r="E746" s="28"/>
      <c r="F746" s="28"/>
      <c r="G746" s="21"/>
      <c r="H746" s="39">
        <f t="shared" si="51"/>
        <v>0</v>
      </c>
    </row>
    <row r="747" spans="1:8" x14ac:dyDescent="0.25">
      <c r="A747" s="309"/>
      <c r="B747" s="330"/>
      <c r="C747" s="28"/>
      <c r="D747" s="28"/>
      <c r="E747" s="28"/>
      <c r="F747" s="28"/>
      <c r="G747" s="21"/>
      <c r="H747" s="39">
        <f t="shared" si="51"/>
        <v>0</v>
      </c>
    </row>
    <row r="748" spans="1:8" x14ac:dyDescent="0.25">
      <c r="A748" s="309"/>
      <c r="B748" s="330"/>
      <c r="C748" s="28"/>
      <c r="D748" s="28"/>
      <c r="E748" s="28"/>
      <c r="F748" s="28"/>
      <c r="G748" s="21"/>
      <c r="H748" s="39">
        <f t="shared" si="51"/>
        <v>0</v>
      </c>
    </row>
    <row r="749" spans="1:8" x14ac:dyDescent="0.25">
      <c r="A749" s="309"/>
      <c r="B749" s="330"/>
      <c r="C749" s="28"/>
      <c r="D749" s="28"/>
      <c r="E749" s="28"/>
      <c r="F749" s="28"/>
      <c r="G749" s="21"/>
      <c r="H749" s="39">
        <f t="shared" si="51"/>
        <v>0</v>
      </c>
    </row>
    <row r="750" spans="1:8" x14ac:dyDescent="0.25">
      <c r="A750" s="309"/>
      <c r="B750" s="330"/>
      <c r="C750" s="28"/>
      <c r="D750" s="28"/>
      <c r="E750" s="28"/>
      <c r="F750" s="28"/>
      <c r="G750" s="21"/>
      <c r="H750" s="39">
        <f t="shared" si="51"/>
        <v>0</v>
      </c>
    </row>
    <row r="751" spans="1:8" x14ac:dyDescent="0.25">
      <c r="A751" s="309"/>
      <c r="B751" s="330"/>
      <c r="C751" s="28"/>
      <c r="D751" s="28"/>
      <c r="E751" s="28"/>
      <c r="F751" s="28"/>
      <c r="G751" s="21"/>
      <c r="H751" s="39">
        <f t="shared" si="51"/>
        <v>0</v>
      </c>
    </row>
    <row r="752" spans="1:8" x14ac:dyDescent="0.25">
      <c r="A752" s="309"/>
      <c r="B752" s="330"/>
      <c r="C752" s="28"/>
      <c r="D752" s="28"/>
      <c r="E752" s="28"/>
      <c r="F752" s="28"/>
      <c r="G752" s="21"/>
      <c r="H752" s="39">
        <f t="shared" si="51"/>
        <v>0</v>
      </c>
    </row>
    <row r="753" spans="1:8" x14ac:dyDescent="0.25">
      <c r="A753" s="309"/>
      <c r="B753" s="330"/>
      <c r="C753" s="28"/>
      <c r="D753" s="28"/>
      <c r="E753" s="28"/>
      <c r="F753" s="28"/>
      <c r="G753" s="21"/>
      <c r="H753" s="39">
        <f t="shared" si="51"/>
        <v>0</v>
      </c>
    </row>
    <row r="754" spans="1:8" x14ac:dyDescent="0.25">
      <c r="A754" s="309"/>
      <c r="B754" s="330"/>
      <c r="C754" s="28"/>
      <c r="D754" s="28"/>
      <c r="E754" s="28"/>
      <c r="F754" s="28"/>
      <c r="G754" s="21"/>
      <c r="H754" s="39">
        <f t="shared" si="51"/>
        <v>0</v>
      </c>
    </row>
    <row r="755" spans="1:8" x14ac:dyDescent="0.25">
      <c r="A755" s="309"/>
      <c r="B755" s="330"/>
      <c r="C755" s="28"/>
      <c r="D755" s="28"/>
      <c r="E755" s="28"/>
      <c r="F755" s="28"/>
      <c r="G755" s="21"/>
      <c r="H755" s="39">
        <f t="shared" si="51"/>
        <v>0</v>
      </c>
    </row>
    <row r="756" spans="1:8" x14ac:dyDescent="0.25">
      <c r="A756" s="309"/>
      <c r="B756" s="330"/>
      <c r="C756" s="28"/>
      <c r="D756" s="28"/>
      <c r="E756" s="28"/>
      <c r="F756" s="28"/>
      <c r="G756" s="21"/>
      <c r="H756" s="39">
        <f t="shared" si="51"/>
        <v>0</v>
      </c>
    </row>
    <row r="757" spans="1:8" x14ac:dyDescent="0.25">
      <c r="A757" s="309"/>
      <c r="B757" s="330"/>
      <c r="C757" s="28"/>
      <c r="D757" s="28"/>
      <c r="E757" s="28"/>
      <c r="F757" s="28"/>
      <c r="G757" s="21"/>
      <c r="H757" s="39">
        <f t="shared" si="51"/>
        <v>0</v>
      </c>
    </row>
    <row r="758" spans="1:8" x14ac:dyDescent="0.25">
      <c r="A758" s="309"/>
      <c r="B758" s="330"/>
      <c r="C758" s="28"/>
      <c r="D758" s="28"/>
      <c r="E758" s="28"/>
      <c r="F758" s="28"/>
      <c r="G758" s="21"/>
      <c r="H758" s="39">
        <f t="shared" si="51"/>
        <v>0</v>
      </c>
    </row>
    <row r="759" spans="1:8" x14ac:dyDescent="0.25">
      <c r="A759" s="309"/>
      <c r="B759" s="330"/>
      <c r="C759" s="28"/>
      <c r="D759" s="28"/>
      <c r="E759" s="28"/>
      <c r="F759" s="28"/>
      <c r="G759" s="21"/>
      <c r="H759" s="39">
        <f t="shared" si="51"/>
        <v>0</v>
      </c>
    </row>
    <row r="760" spans="1:8" ht="15.75" thickBot="1" x14ac:dyDescent="0.3">
      <c r="A760" s="309"/>
      <c r="B760" s="330"/>
      <c r="C760" s="28"/>
      <c r="D760" s="28"/>
      <c r="E760" s="28"/>
      <c r="F760" s="28"/>
      <c r="G760" s="21"/>
      <c r="H760" s="39">
        <f t="shared" si="51"/>
        <v>0</v>
      </c>
    </row>
    <row r="761" spans="1:8" ht="15.75" thickBot="1" x14ac:dyDescent="0.3">
      <c r="A761" s="309"/>
      <c r="B761" s="330"/>
      <c r="C761" s="21" t="s">
        <v>215</v>
      </c>
      <c r="D761" s="21"/>
      <c r="E761" s="21"/>
      <c r="F761" s="21" t="s">
        <v>10</v>
      </c>
      <c r="G761" s="33">
        <f>COUNTA(C762:C769)</f>
        <v>0</v>
      </c>
      <c r="H761" s="37">
        <f>SUM(H762:H769)</f>
        <v>0</v>
      </c>
    </row>
    <row r="762" spans="1:8" x14ac:dyDescent="0.25">
      <c r="A762" s="309"/>
      <c r="B762" s="330"/>
      <c r="C762" s="28"/>
      <c r="D762" s="28"/>
      <c r="E762" s="28"/>
      <c r="F762" s="28"/>
      <c r="G762" s="21"/>
      <c r="H762" s="39">
        <f>IF(F762=0,0,200/F762)</f>
        <v>0</v>
      </c>
    </row>
    <row r="763" spans="1:8" x14ac:dyDescent="0.25">
      <c r="A763" s="309"/>
      <c r="B763" s="331"/>
      <c r="C763" s="46"/>
      <c r="D763" s="46"/>
      <c r="E763" s="46"/>
      <c r="F763" s="46"/>
      <c r="G763" s="40"/>
      <c r="H763" s="39">
        <f t="shared" ref="H763:H767" si="52">IF(F763=0,0,200/F763)</f>
        <v>0</v>
      </c>
    </row>
    <row r="764" spans="1:8" x14ac:dyDescent="0.25">
      <c r="A764" s="309"/>
      <c r="B764" s="331"/>
      <c r="C764" s="46"/>
      <c r="D764" s="46"/>
      <c r="E764" s="46"/>
      <c r="F764" s="46"/>
      <c r="G764" s="40"/>
      <c r="H764" s="39">
        <f t="shared" si="52"/>
        <v>0</v>
      </c>
    </row>
    <row r="765" spans="1:8" x14ac:dyDescent="0.25">
      <c r="A765" s="309"/>
      <c r="B765" s="331"/>
      <c r="C765" s="46"/>
      <c r="D765" s="46"/>
      <c r="E765" s="46"/>
      <c r="F765" s="46"/>
      <c r="G765" s="40"/>
      <c r="H765" s="39">
        <f t="shared" si="52"/>
        <v>0</v>
      </c>
    </row>
    <row r="766" spans="1:8" x14ac:dyDescent="0.25">
      <c r="A766" s="309"/>
      <c r="B766" s="331"/>
      <c r="C766" s="46"/>
      <c r="D766" s="46"/>
      <c r="E766" s="46"/>
      <c r="F766" s="46"/>
      <c r="G766" s="40"/>
      <c r="H766" s="39">
        <f t="shared" si="52"/>
        <v>0</v>
      </c>
    </row>
    <row r="767" spans="1:8" x14ac:dyDescent="0.25">
      <c r="A767" s="309"/>
      <c r="B767" s="331"/>
      <c r="C767" s="46"/>
      <c r="D767" s="46"/>
      <c r="E767" s="46"/>
      <c r="F767" s="46"/>
      <c r="G767" s="40"/>
      <c r="H767" s="39">
        <f t="shared" si="52"/>
        <v>0</v>
      </c>
    </row>
    <row r="768" spans="1:8" x14ac:dyDescent="0.25">
      <c r="A768" s="309"/>
      <c r="B768" s="331"/>
      <c r="C768" s="46"/>
      <c r="D768" s="46"/>
      <c r="E768" s="46"/>
      <c r="F768" s="46"/>
      <c r="G768" s="40"/>
      <c r="H768" s="39">
        <f>IF(F768=0,0,200/F768)</f>
        <v>0</v>
      </c>
    </row>
    <row r="769" spans="1:8" ht="15.75" thickBot="1" x14ac:dyDescent="0.3">
      <c r="A769" s="310"/>
      <c r="B769" s="331"/>
      <c r="C769" s="46"/>
      <c r="D769" s="46"/>
      <c r="E769" s="46"/>
      <c r="F769" s="46"/>
      <c r="G769" s="40"/>
      <c r="H769" s="39">
        <f>IF(F769=0,0,200/F769)</f>
        <v>0</v>
      </c>
    </row>
    <row r="770" spans="1:8" ht="15.75" thickBot="1" x14ac:dyDescent="0.3">
      <c r="A770" s="308" t="s">
        <v>60</v>
      </c>
      <c r="B770" s="22" t="s">
        <v>61</v>
      </c>
      <c r="C770" s="23"/>
      <c r="D770" s="23"/>
      <c r="E770" s="23"/>
      <c r="F770" s="23"/>
      <c r="G770" s="23">
        <f>G772+G785</f>
        <v>0</v>
      </c>
      <c r="H770" s="58">
        <f>H771</f>
        <v>0</v>
      </c>
    </row>
    <row r="771" spans="1:8" ht="15.75" thickBot="1" x14ac:dyDescent="0.3">
      <c r="A771" s="309"/>
      <c r="B771" s="330"/>
      <c r="C771" s="21" t="s">
        <v>101</v>
      </c>
      <c r="D771" s="21"/>
      <c r="E771" s="21"/>
      <c r="F771" s="21"/>
      <c r="G771" s="33">
        <f>G772+G785</f>
        <v>0</v>
      </c>
      <c r="H771" s="37">
        <f>H772+H785</f>
        <v>0</v>
      </c>
    </row>
    <row r="772" spans="1:8" ht="15.75" thickBot="1" x14ac:dyDescent="0.3">
      <c r="A772" s="309"/>
      <c r="B772" s="330"/>
      <c r="C772" s="21" t="s">
        <v>222</v>
      </c>
      <c r="D772" s="21"/>
      <c r="E772" s="21"/>
      <c r="F772" s="21" t="s">
        <v>10</v>
      </c>
      <c r="G772" s="33">
        <f>COUNTA(C773:C784)</f>
        <v>0</v>
      </c>
      <c r="H772" s="37">
        <f>SUM(H773:H784)</f>
        <v>0</v>
      </c>
    </row>
    <row r="773" spans="1:8" x14ac:dyDescent="0.25">
      <c r="A773" s="309"/>
      <c r="B773" s="330"/>
      <c r="C773" s="28"/>
      <c r="D773" s="28"/>
      <c r="E773" s="28"/>
      <c r="F773" s="28"/>
      <c r="G773" s="21"/>
      <c r="H773" s="39">
        <f>IF(F773=0,0,200/F773)</f>
        <v>0</v>
      </c>
    </row>
    <row r="774" spans="1:8" x14ac:dyDescent="0.25">
      <c r="A774" s="309"/>
      <c r="B774" s="330"/>
      <c r="C774" s="28"/>
      <c r="D774" s="28"/>
      <c r="E774" s="28"/>
      <c r="F774" s="28"/>
      <c r="G774" s="21"/>
      <c r="H774" s="39">
        <f t="shared" ref="H774:H782" si="53">IF(F774=0,0,200/F774)</f>
        <v>0</v>
      </c>
    </row>
    <row r="775" spans="1:8" x14ac:dyDescent="0.25">
      <c r="A775" s="309"/>
      <c r="B775" s="330"/>
      <c r="C775" s="28"/>
      <c r="D775" s="28"/>
      <c r="E775" s="28"/>
      <c r="F775" s="28"/>
      <c r="G775" s="21"/>
      <c r="H775" s="39">
        <f t="shared" si="53"/>
        <v>0</v>
      </c>
    </row>
    <row r="776" spans="1:8" x14ac:dyDescent="0.25">
      <c r="A776" s="309"/>
      <c r="B776" s="330"/>
      <c r="C776" s="28"/>
      <c r="D776" s="28"/>
      <c r="E776" s="28"/>
      <c r="F776" s="28"/>
      <c r="G776" s="21"/>
      <c r="H776" s="39">
        <f t="shared" si="53"/>
        <v>0</v>
      </c>
    </row>
    <row r="777" spans="1:8" x14ac:dyDescent="0.25">
      <c r="A777" s="309"/>
      <c r="B777" s="330"/>
      <c r="C777" s="28"/>
      <c r="D777" s="28"/>
      <c r="E777" s="28"/>
      <c r="F777" s="28"/>
      <c r="G777" s="21"/>
      <c r="H777" s="39">
        <f t="shared" si="53"/>
        <v>0</v>
      </c>
    </row>
    <row r="778" spans="1:8" x14ac:dyDescent="0.25">
      <c r="A778" s="309"/>
      <c r="B778" s="330"/>
      <c r="C778" s="28"/>
      <c r="D778" s="28"/>
      <c r="E778" s="28"/>
      <c r="F778" s="28"/>
      <c r="G778" s="21"/>
      <c r="H778" s="39">
        <f t="shared" si="53"/>
        <v>0</v>
      </c>
    </row>
    <row r="779" spans="1:8" x14ac:dyDescent="0.25">
      <c r="A779" s="309"/>
      <c r="B779" s="330"/>
      <c r="C779" s="28"/>
      <c r="D779" s="28"/>
      <c r="E779" s="28"/>
      <c r="F779" s="28"/>
      <c r="G779" s="21"/>
      <c r="H779" s="39">
        <f t="shared" si="53"/>
        <v>0</v>
      </c>
    </row>
    <row r="780" spans="1:8" x14ac:dyDescent="0.25">
      <c r="A780" s="309"/>
      <c r="B780" s="330"/>
      <c r="C780" s="28"/>
      <c r="D780" s="28"/>
      <c r="E780" s="28"/>
      <c r="F780" s="28"/>
      <c r="G780" s="21"/>
      <c r="H780" s="39">
        <f t="shared" si="53"/>
        <v>0</v>
      </c>
    </row>
    <row r="781" spans="1:8" x14ac:dyDescent="0.25">
      <c r="A781" s="309"/>
      <c r="B781" s="330"/>
      <c r="C781" s="28"/>
      <c r="D781" s="28"/>
      <c r="E781" s="28"/>
      <c r="F781" s="28"/>
      <c r="G781" s="21"/>
      <c r="H781" s="39">
        <f t="shared" si="53"/>
        <v>0</v>
      </c>
    </row>
    <row r="782" spans="1:8" x14ac:dyDescent="0.25">
      <c r="A782" s="309"/>
      <c r="B782" s="330"/>
      <c r="C782" s="28"/>
      <c r="D782" s="28"/>
      <c r="E782" s="28"/>
      <c r="F782" s="28"/>
      <c r="G782" s="21"/>
      <c r="H782" s="39">
        <f t="shared" si="53"/>
        <v>0</v>
      </c>
    </row>
    <row r="783" spans="1:8" x14ac:dyDescent="0.25">
      <c r="A783" s="309"/>
      <c r="B783" s="330"/>
      <c r="C783" s="28"/>
      <c r="D783" s="28"/>
      <c r="E783" s="28"/>
      <c r="F783" s="28"/>
      <c r="G783" s="21"/>
      <c r="H783" s="39">
        <f>IF(F783=0,0,200/F783)</f>
        <v>0</v>
      </c>
    </row>
    <row r="784" spans="1:8" ht="15.75" thickBot="1" x14ac:dyDescent="0.3">
      <c r="A784" s="309"/>
      <c r="B784" s="330"/>
      <c r="C784" s="28"/>
      <c r="D784" s="28"/>
      <c r="E784" s="28"/>
      <c r="F784" s="28"/>
      <c r="G784" s="21"/>
      <c r="H784" s="39">
        <f>IF(F784=0,0,200/F784)</f>
        <v>0</v>
      </c>
    </row>
    <row r="785" spans="1:10" ht="15.75" thickBot="1" x14ac:dyDescent="0.3">
      <c r="A785" s="309"/>
      <c r="B785" s="330"/>
      <c r="C785" s="21" t="s">
        <v>223</v>
      </c>
      <c r="D785" s="21"/>
      <c r="E785" s="21"/>
      <c r="F785" s="21" t="s">
        <v>10</v>
      </c>
      <c r="G785" s="33">
        <f>COUNTA(C786:C793)</f>
        <v>0</v>
      </c>
      <c r="H785" s="37">
        <f>SUM(H786:H793)</f>
        <v>0</v>
      </c>
    </row>
    <row r="786" spans="1:10" x14ac:dyDescent="0.25">
      <c r="A786" s="309"/>
      <c r="B786" s="330"/>
      <c r="C786" s="28"/>
      <c r="D786" s="28"/>
      <c r="E786" s="28"/>
      <c r="F786" s="28"/>
      <c r="G786" s="21"/>
      <c r="H786" s="39">
        <f>IF(F786=0,0,300/F786)</f>
        <v>0</v>
      </c>
    </row>
    <row r="787" spans="1:10" x14ac:dyDescent="0.25">
      <c r="A787" s="309"/>
      <c r="B787" s="331"/>
      <c r="C787" s="46"/>
      <c r="D787" s="46"/>
      <c r="E787" s="46"/>
      <c r="F787" s="46"/>
      <c r="G787" s="40"/>
      <c r="H787" s="39">
        <f t="shared" ref="H787:H791" si="54">IF(F787=0,0,300/F787)</f>
        <v>0</v>
      </c>
    </row>
    <row r="788" spans="1:10" x14ac:dyDescent="0.25">
      <c r="A788" s="309"/>
      <c r="B788" s="331"/>
      <c r="C788" s="46"/>
      <c r="D788" s="46"/>
      <c r="E788" s="46"/>
      <c r="F788" s="46"/>
      <c r="G788" s="40"/>
      <c r="H788" s="39">
        <f t="shared" si="54"/>
        <v>0</v>
      </c>
    </row>
    <row r="789" spans="1:10" x14ac:dyDescent="0.25">
      <c r="A789" s="309"/>
      <c r="B789" s="331"/>
      <c r="C789" s="46"/>
      <c r="D789" s="46"/>
      <c r="E789" s="46"/>
      <c r="F789" s="46"/>
      <c r="G789" s="40"/>
      <c r="H789" s="39">
        <f t="shared" si="54"/>
        <v>0</v>
      </c>
    </row>
    <row r="790" spans="1:10" x14ac:dyDescent="0.25">
      <c r="A790" s="309"/>
      <c r="B790" s="331"/>
      <c r="C790" s="46"/>
      <c r="D790" s="46"/>
      <c r="E790" s="46"/>
      <c r="F790" s="46"/>
      <c r="G790" s="40"/>
      <c r="H790" s="39">
        <f t="shared" si="54"/>
        <v>0</v>
      </c>
    </row>
    <row r="791" spans="1:10" x14ac:dyDescent="0.25">
      <c r="A791" s="309"/>
      <c r="B791" s="331"/>
      <c r="C791" s="46"/>
      <c r="D791" s="46"/>
      <c r="E791" s="46"/>
      <c r="F791" s="46"/>
      <c r="G791" s="40"/>
      <c r="H791" s="39">
        <f t="shared" si="54"/>
        <v>0</v>
      </c>
    </row>
    <row r="792" spans="1:10" x14ac:dyDescent="0.25">
      <c r="A792" s="309"/>
      <c r="B792" s="331"/>
      <c r="C792" s="46"/>
      <c r="D792" s="46"/>
      <c r="E792" s="46"/>
      <c r="F792" s="46"/>
      <c r="G792" s="40"/>
      <c r="H792" s="39">
        <f>IF(F792=0,0,300/F792)</f>
        <v>0</v>
      </c>
    </row>
    <row r="793" spans="1:10" ht="15.75" thickBot="1" x14ac:dyDescent="0.3">
      <c r="A793" s="326"/>
      <c r="B793" s="340"/>
      <c r="C793" s="182"/>
      <c r="D793" s="182"/>
      <c r="E793" s="182"/>
      <c r="F793" s="182"/>
      <c r="G793" s="51"/>
      <c r="H793" s="183">
        <f>IF(F793=0,0,300/F793)</f>
        <v>0</v>
      </c>
    </row>
    <row r="794" spans="1:10" x14ac:dyDescent="0.25">
      <c r="B794" s="184"/>
    </row>
    <row r="795" spans="1:10" ht="30.75" thickBot="1" x14ac:dyDescent="0.3">
      <c r="D795" s="278" t="s">
        <v>436</v>
      </c>
    </row>
    <row r="796" spans="1:10" ht="15.75" thickBot="1" x14ac:dyDescent="0.3">
      <c r="C796" s="286" t="s">
        <v>435</v>
      </c>
      <c r="D796" s="276"/>
      <c r="E796" s="23"/>
      <c r="F796" s="23"/>
      <c r="G796" s="287">
        <f>D796*100</f>
        <v>0</v>
      </c>
    </row>
    <row r="798" spans="1:10" ht="15.75" thickBot="1" x14ac:dyDescent="0.3"/>
    <row r="799" spans="1:10" ht="16.5" thickBot="1" x14ac:dyDescent="0.3">
      <c r="C799" s="248" t="s">
        <v>437</v>
      </c>
      <c r="D799" s="72" t="s">
        <v>216</v>
      </c>
      <c r="E799" s="137">
        <f>E800+E813+E826</f>
        <v>0</v>
      </c>
      <c r="F799" s="23"/>
      <c r="G799" s="66">
        <f>G800+G813+G826</f>
        <v>0</v>
      </c>
      <c r="H799"/>
    </row>
    <row r="800" spans="1:10" ht="45.75" thickBot="1" x14ac:dyDescent="0.3">
      <c r="C800" s="150" t="s">
        <v>143</v>
      </c>
      <c r="D800" s="21"/>
      <c r="E800" s="176">
        <f>COUNTA(C801:C812)</f>
        <v>0</v>
      </c>
      <c r="F800" s="196" t="s">
        <v>66</v>
      </c>
      <c r="G800" s="37">
        <f>SUM(G801:G812)</f>
        <v>0</v>
      </c>
      <c r="H800"/>
      <c r="I800" s="198" t="s">
        <v>68</v>
      </c>
      <c r="J800" s="198" t="s">
        <v>67</v>
      </c>
    </row>
    <row r="801" spans="3:10" x14ac:dyDescent="0.25">
      <c r="C801" s="28"/>
      <c r="D801" s="28"/>
      <c r="E801" s="28"/>
      <c r="F801" s="28"/>
      <c r="G801" s="39">
        <f>IF(C801=0,0,20)</f>
        <v>0</v>
      </c>
      <c r="H801"/>
      <c r="I801" s="176"/>
      <c r="J801" s="176">
        <f>IF(F801&lt;=0, 0,IF(F801&lt;1,"OK","Revista cu punctaj peste 1"))</f>
        <v>0</v>
      </c>
    </row>
    <row r="802" spans="3:10" x14ac:dyDescent="0.25">
      <c r="C802" s="28"/>
      <c r="D802" s="28"/>
      <c r="E802" s="28"/>
      <c r="F802" s="28"/>
      <c r="G802" s="39">
        <f>IF(C802=0,0,20)</f>
        <v>0</v>
      </c>
      <c r="H802"/>
      <c r="I802" s="176"/>
      <c r="J802" s="176">
        <f>IF(F802&lt;=0, 0,IF(F802&lt;1,"OK","Revista cu punctaj peste 1"))</f>
        <v>0</v>
      </c>
    </row>
    <row r="803" spans="3:10" x14ac:dyDescent="0.25">
      <c r="C803" s="28"/>
      <c r="D803" s="28"/>
      <c r="E803" s="28"/>
      <c r="F803" s="28"/>
      <c r="G803" s="39">
        <f t="shared" ref="G803:G811" si="55">IF(C803=0,0,20)</f>
        <v>0</v>
      </c>
      <c r="H803"/>
      <c r="I803" s="176"/>
      <c r="J803" s="176">
        <f t="shared" ref="J803:J811" si="56">IF(F803&lt;=0, 0,IF(F803&lt;1,"OK","Revista cu punctaj peste 1"))</f>
        <v>0</v>
      </c>
    </row>
    <row r="804" spans="3:10" x14ac:dyDescent="0.25">
      <c r="C804" s="28"/>
      <c r="D804" s="28"/>
      <c r="E804" s="28"/>
      <c r="F804" s="28"/>
      <c r="G804" s="39">
        <f t="shared" si="55"/>
        <v>0</v>
      </c>
      <c r="H804"/>
      <c r="I804" s="176"/>
      <c r="J804" s="176">
        <f t="shared" si="56"/>
        <v>0</v>
      </c>
    </row>
    <row r="805" spans="3:10" x14ac:dyDescent="0.25">
      <c r="C805" s="28"/>
      <c r="D805" s="28"/>
      <c r="E805" s="28"/>
      <c r="F805" s="28"/>
      <c r="G805" s="39">
        <f>IF(C805=0,0,20)</f>
        <v>0</v>
      </c>
      <c r="H805"/>
      <c r="I805" s="176"/>
      <c r="J805" s="176">
        <f t="shared" si="56"/>
        <v>0</v>
      </c>
    </row>
    <row r="806" spans="3:10" x14ac:dyDescent="0.25">
      <c r="C806" s="28"/>
      <c r="D806" s="28"/>
      <c r="E806" s="28"/>
      <c r="F806" s="28"/>
      <c r="G806" s="39">
        <f t="shared" si="55"/>
        <v>0</v>
      </c>
      <c r="H806"/>
      <c r="I806" s="176"/>
      <c r="J806" s="176">
        <f t="shared" si="56"/>
        <v>0</v>
      </c>
    </row>
    <row r="807" spans="3:10" x14ac:dyDescent="0.25">
      <c r="C807" s="28"/>
      <c r="D807" s="28"/>
      <c r="E807" s="28"/>
      <c r="F807" s="28"/>
      <c r="G807" s="39">
        <f t="shared" si="55"/>
        <v>0</v>
      </c>
      <c r="H807"/>
      <c r="I807" s="176"/>
      <c r="J807" s="176">
        <f t="shared" si="56"/>
        <v>0</v>
      </c>
    </row>
    <row r="808" spans="3:10" x14ac:dyDescent="0.25">
      <c r="C808" s="28"/>
      <c r="D808" s="28"/>
      <c r="E808" s="28"/>
      <c r="F808" s="28"/>
      <c r="G808" s="39">
        <f t="shared" si="55"/>
        <v>0</v>
      </c>
      <c r="H808"/>
      <c r="I808" s="176"/>
      <c r="J808" s="176">
        <f t="shared" si="56"/>
        <v>0</v>
      </c>
    </row>
    <row r="809" spans="3:10" x14ac:dyDescent="0.25">
      <c r="C809" s="28"/>
      <c r="D809" s="28"/>
      <c r="E809" s="28"/>
      <c r="F809" s="28"/>
      <c r="G809" s="39">
        <f t="shared" si="55"/>
        <v>0</v>
      </c>
      <c r="H809"/>
      <c r="I809" s="176"/>
      <c r="J809" s="176">
        <f t="shared" si="56"/>
        <v>0</v>
      </c>
    </row>
    <row r="810" spans="3:10" x14ac:dyDescent="0.25">
      <c r="C810" s="28"/>
      <c r="D810" s="28"/>
      <c r="E810" s="28"/>
      <c r="F810" s="28"/>
      <c r="G810" s="39">
        <f t="shared" si="55"/>
        <v>0</v>
      </c>
      <c r="H810"/>
      <c r="I810" s="176"/>
      <c r="J810" s="176">
        <f t="shared" si="56"/>
        <v>0</v>
      </c>
    </row>
    <row r="811" spans="3:10" x14ac:dyDescent="0.25">
      <c r="C811" s="28"/>
      <c r="D811" s="28"/>
      <c r="E811" s="28"/>
      <c r="F811" s="28"/>
      <c r="G811" s="39">
        <f t="shared" si="55"/>
        <v>0</v>
      </c>
      <c r="H811"/>
      <c r="I811" s="176"/>
      <c r="J811" s="176">
        <f t="shared" si="56"/>
        <v>0</v>
      </c>
    </row>
    <row r="812" spans="3:10" ht="15.75" thickBot="1" x14ac:dyDescent="0.3">
      <c r="C812" s="28"/>
      <c r="D812" s="28"/>
      <c r="E812" s="28"/>
      <c r="F812" s="28"/>
      <c r="G812" s="39">
        <f>IF(C812=0,0,20)</f>
        <v>0</v>
      </c>
      <c r="H812"/>
      <c r="I812" s="176"/>
      <c r="J812" s="176">
        <f>IF(F812&lt;=0, 0,IF(F812&lt;1,"OK","Revista cu punctaj peste 1"))</f>
        <v>0</v>
      </c>
    </row>
    <row r="813" spans="3:10" ht="45.75" thickBot="1" x14ac:dyDescent="0.3">
      <c r="C813" s="150" t="s">
        <v>144</v>
      </c>
      <c r="D813" s="21"/>
      <c r="E813" s="176">
        <f>COUNTA(C814:C825)</f>
        <v>0</v>
      </c>
      <c r="F813" s="196" t="s">
        <v>66</v>
      </c>
      <c r="G813" s="37">
        <f>SUM(G814:G825)</f>
        <v>0</v>
      </c>
      <c r="H813"/>
      <c r="I813" s="179" t="s">
        <v>104</v>
      </c>
      <c r="J813" s="198" t="s">
        <v>67</v>
      </c>
    </row>
    <row r="814" spans="3:10" x14ac:dyDescent="0.25">
      <c r="C814" s="28"/>
      <c r="D814" s="28"/>
      <c r="E814" s="28"/>
      <c r="F814" s="28"/>
      <c r="G814" s="39">
        <f>IF(C814=0,0,30)</f>
        <v>0</v>
      </c>
      <c r="H814"/>
      <c r="I814" s="176"/>
      <c r="J814" s="62">
        <f>IF(F814&lt;=0, 0,IF(F814&gt;=1,"OK","Revista cu punctaj sub 1"))</f>
        <v>0</v>
      </c>
    </row>
    <row r="815" spans="3:10" x14ac:dyDescent="0.25">
      <c r="C815" s="28"/>
      <c r="D815" s="28"/>
      <c r="E815" s="28"/>
      <c r="F815" s="28"/>
      <c r="G815" s="39">
        <f t="shared" ref="G815:G822" si="57">IF(C815=0,0,30)</f>
        <v>0</v>
      </c>
      <c r="H815"/>
      <c r="I815" s="176"/>
      <c r="J815" s="62">
        <f>IF(F815&lt;=0, 0,IF(F815&gt;=1,"OK","Revista cu punctaj sub 1"))</f>
        <v>0</v>
      </c>
    </row>
    <row r="816" spans="3:10" x14ac:dyDescent="0.25">
      <c r="C816" s="28"/>
      <c r="D816" s="28"/>
      <c r="E816" s="28"/>
      <c r="F816" s="28"/>
      <c r="G816" s="39">
        <f t="shared" si="57"/>
        <v>0</v>
      </c>
      <c r="H816"/>
      <c r="I816" s="176"/>
      <c r="J816" s="62">
        <f>IF(F816&lt;=0, 0,IF(F816&gt;=1,"OK","Revista cu punctaj sub 1"))</f>
        <v>0</v>
      </c>
    </row>
    <row r="817" spans="3:10" x14ac:dyDescent="0.25">
      <c r="C817" s="28"/>
      <c r="D817" s="28"/>
      <c r="E817" s="28"/>
      <c r="F817" s="28"/>
      <c r="G817" s="39">
        <f t="shared" si="57"/>
        <v>0</v>
      </c>
      <c r="H817"/>
      <c r="I817" s="176"/>
      <c r="J817" s="62">
        <f t="shared" ref="J817:J825" si="58">IF(F817&lt;=0, 0,IF(F817&gt;=1,"OK","Revista cu punctaj sub 1"))</f>
        <v>0</v>
      </c>
    </row>
    <row r="818" spans="3:10" x14ac:dyDescent="0.25">
      <c r="C818" s="28"/>
      <c r="D818" s="28"/>
      <c r="E818" s="28"/>
      <c r="F818" s="28"/>
      <c r="G818" s="39">
        <f t="shared" si="57"/>
        <v>0</v>
      </c>
      <c r="H818"/>
      <c r="I818" s="176"/>
      <c r="J818" s="62">
        <f t="shared" si="58"/>
        <v>0</v>
      </c>
    </row>
    <row r="819" spans="3:10" x14ac:dyDescent="0.25">
      <c r="C819" s="28"/>
      <c r="D819" s="28"/>
      <c r="E819" s="28"/>
      <c r="F819" s="28"/>
      <c r="G819" s="39">
        <f t="shared" si="57"/>
        <v>0</v>
      </c>
      <c r="H819"/>
      <c r="I819" s="176"/>
      <c r="J819" s="62">
        <f t="shared" si="58"/>
        <v>0</v>
      </c>
    </row>
    <row r="820" spans="3:10" x14ac:dyDescent="0.25">
      <c r="C820" s="28"/>
      <c r="D820" s="28"/>
      <c r="E820" s="28"/>
      <c r="F820" s="28"/>
      <c r="G820" s="39">
        <f t="shared" si="57"/>
        <v>0</v>
      </c>
      <c r="H820"/>
      <c r="I820" s="176"/>
      <c r="J820" s="62">
        <f t="shared" si="58"/>
        <v>0</v>
      </c>
    </row>
    <row r="821" spans="3:10" x14ac:dyDescent="0.25">
      <c r="C821" s="28"/>
      <c r="D821" s="28"/>
      <c r="E821" s="28"/>
      <c r="F821" s="28"/>
      <c r="G821" s="39">
        <f t="shared" si="57"/>
        <v>0</v>
      </c>
      <c r="H821"/>
      <c r="I821" s="176"/>
      <c r="J821" s="62">
        <f t="shared" si="58"/>
        <v>0</v>
      </c>
    </row>
    <row r="822" spans="3:10" x14ac:dyDescent="0.25">
      <c r="C822" s="28"/>
      <c r="D822" s="28"/>
      <c r="E822" s="28"/>
      <c r="F822" s="28"/>
      <c r="G822" s="39">
        <f t="shared" si="57"/>
        <v>0</v>
      </c>
      <c r="H822"/>
      <c r="I822" s="176"/>
      <c r="J822" s="62">
        <f t="shared" si="58"/>
        <v>0</v>
      </c>
    </row>
    <row r="823" spans="3:10" x14ac:dyDescent="0.25">
      <c r="C823" s="28"/>
      <c r="D823" s="28"/>
      <c r="E823" s="28"/>
      <c r="F823" s="28"/>
      <c r="G823" s="39">
        <f>IF(C823=0,0,30)</f>
        <v>0</v>
      </c>
      <c r="H823"/>
      <c r="I823" s="176"/>
      <c r="J823" s="62">
        <f t="shared" si="58"/>
        <v>0</v>
      </c>
    </row>
    <row r="824" spans="3:10" x14ac:dyDescent="0.25">
      <c r="C824" s="386"/>
      <c r="D824" s="46"/>
      <c r="E824" s="46"/>
      <c r="F824" s="28"/>
      <c r="G824" s="39">
        <f t="shared" ref="G824:G825" si="59">IF(C824=0,0,30)</f>
        <v>0</v>
      </c>
      <c r="H824"/>
      <c r="I824" s="176"/>
      <c r="J824" s="62">
        <f t="shared" si="58"/>
        <v>0</v>
      </c>
    </row>
    <row r="825" spans="3:10" ht="15.75" thickBot="1" x14ac:dyDescent="0.3">
      <c r="C825" s="386"/>
      <c r="D825" s="46"/>
      <c r="E825" s="46"/>
      <c r="F825" s="28"/>
      <c r="G825" s="39">
        <f t="shared" si="59"/>
        <v>0</v>
      </c>
      <c r="H825"/>
      <c r="I825" s="176"/>
      <c r="J825" s="62">
        <f t="shared" si="58"/>
        <v>0</v>
      </c>
    </row>
    <row r="826" spans="3:10" ht="30.75" thickBot="1" x14ac:dyDescent="0.3">
      <c r="C826" s="228" t="s">
        <v>480</v>
      </c>
      <c r="D826" s="21"/>
      <c r="E826" s="176">
        <f>COUNTA(C827:C831)</f>
        <v>0</v>
      </c>
      <c r="F826" s="196"/>
      <c r="G826" s="37">
        <f>SUM(G827:G831)</f>
        <v>0</v>
      </c>
      <c r="H826"/>
    </row>
    <row r="827" spans="3:10" x14ac:dyDescent="0.25">
      <c r="C827" s="225"/>
      <c r="D827" s="28"/>
      <c r="E827" s="28"/>
      <c r="F827" s="28"/>
      <c r="G827" s="39">
        <f>IF(C827=0,0,50)</f>
        <v>0</v>
      </c>
      <c r="H827"/>
    </row>
    <row r="828" spans="3:10" x14ac:dyDescent="0.25">
      <c r="C828" s="225"/>
      <c r="D828" s="28"/>
      <c r="E828" s="28"/>
      <c r="F828" s="28"/>
      <c r="G828" s="39">
        <f t="shared" ref="G828:G829" si="60">IF(C828=0,0,50)</f>
        <v>0</v>
      </c>
      <c r="H828"/>
    </row>
    <row r="829" spans="3:10" x14ac:dyDescent="0.25">
      <c r="C829" s="225"/>
      <c r="D829" s="28"/>
      <c r="E829" s="28"/>
      <c r="F829" s="28"/>
      <c r="G829" s="39">
        <f t="shared" si="60"/>
        <v>0</v>
      </c>
      <c r="H829"/>
    </row>
    <row r="830" spans="3:10" x14ac:dyDescent="0.25">
      <c r="C830" s="28"/>
      <c r="D830" s="28"/>
      <c r="E830" s="28"/>
      <c r="F830" s="28"/>
      <c r="G830" s="39">
        <f t="shared" ref="G830:G831" si="61">IF(C830=0,0,50)</f>
        <v>0</v>
      </c>
      <c r="H830"/>
    </row>
    <row r="831" spans="3:10" x14ac:dyDescent="0.25">
      <c r="C831" s="28"/>
      <c r="D831" s="28"/>
      <c r="E831" s="28"/>
      <c r="F831" s="28"/>
      <c r="G831" s="39">
        <f t="shared" si="61"/>
        <v>0</v>
      </c>
      <c r="H831"/>
    </row>
  </sheetData>
  <sheetProtection algorithmName="SHA-512" hashValue="idNonWYJ88YVutjn590WFTirDJww61BhLM4/grMh6lmrMe/9zQFlCXao3oyHaI42EkL6SPXy0HqhIOUdDOC4Zw==" saltValue="xeKPLadTZINbGmXmr9zQ0w==" spinCount="100000" sheet="1" objects="1" scenarios="1" formatCells="0" formatColumns="0" formatRows="0" insertRows="0"/>
  <mergeCells count="52">
    <mergeCell ref="A1:H1"/>
    <mergeCell ref="A3:H3"/>
    <mergeCell ref="A4:H4"/>
    <mergeCell ref="A6:H6"/>
    <mergeCell ref="A7:H7"/>
    <mergeCell ref="A679:E679"/>
    <mergeCell ref="B703:B705"/>
    <mergeCell ref="B535:B584"/>
    <mergeCell ref="A338:A623"/>
    <mergeCell ref="B339:B376"/>
    <mergeCell ref="B378:B421"/>
    <mergeCell ref="B422:B460"/>
    <mergeCell ref="B461:B534"/>
    <mergeCell ref="B585:B623"/>
    <mergeCell ref="B625:B678"/>
    <mergeCell ref="A624:A678"/>
    <mergeCell ref="B684:B686"/>
    <mergeCell ref="A11:B11"/>
    <mergeCell ref="B77:B78"/>
    <mergeCell ref="A76:C76"/>
    <mergeCell ref="A15:H15"/>
    <mergeCell ref="A16:A75"/>
    <mergeCell ref="B17:B75"/>
    <mergeCell ref="A12:G12"/>
    <mergeCell ref="A14:G14"/>
    <mergeCell ref="C13:F13"/>
    <mergeCell ref="A740:A769"/>
    <mergeCell ref="B741:B769"/>
    <mergeCell ref="A770:A793"/>
    <mergeCell ref="B771:B793"/>
    <mergeCell ref="A680:A711"/>
    <mergeCell ref="A712:A739"/>
    <mergeCell ref="B713:B739"/>
    <mergeCell ref="B681:B683"/>
    <mergeCell ref="B687:B689"/>
    <mergeCell ref="B696:B698"/>
    <mergeCell ref="B699:B702"/>
    <mergeCell ref="B706:B708"/>
    <mergeCell ref="B709:B711"/>
    <mergeCell ref="B690:B692"/>
    <mergeCell ref="B693:B695"/>
    <mergeCell ref="A146:A337"/>
    <mergeCell ref="B176:B337"/>
    <mergeCell ref="A77:A78"/>
    <mergeCell ref="A79:C79"/>
    <mergeCell ref="A99:A145"/>
    <mergeCell ref="B100:B145"/>
    <mergeCell ref="A86:C86"/>
    <mergeCell ref="A87:A97"/>
    <mergeCell ref="B87:B97"/>
    <mergeCell ref="A98:D98"/>
    <mergeCell ref="B148:B174"/>
  </mergeCells>
  <conditionalFormatting sqref="J801:J812 J814:J825">
    <cfRule type="containsText" dxfId="11" priority="1" stopIfTrue="1" operator="containsText" text="Revista cu punctaj sub 1">
      <formula>NOT(ISERROR(SEARCH("Revista cu punctaj sub 1",J801)))</formula>
    </cfRule>
    <cfRule type="containsText" dxfId="10" priority="2" stopIfTrue="1" operator="containsText" text="OK">
      <formula>NOT(ISERROR(SEARCH("OK",J801)))</formula>
    </cfRule>
    <cfRule type="containsText" dxfId="9" priority="3" stopIfTrue="1" operator="containsText" text="Revista cu punctaj peste 1">
      <formula>NOT(ISERROR(SEARCH("Revista cu punctaj peste 1",J801)))</formula>
    </cfRule>
    <cfRule type="containsText" dxfId="8" priority="4" stopIfTrue="1" operator="containsText" text="OK">
      <formula>NOT(ISERROR(SEARCH("OK",J801)))</formula>
    </cfRule>
  </conditionalFormatting>
  <conditionalFormatting sqref="K425:K447">
    <cfRule type="containsText" dxfId="7" priority="17" stopIfTrue="1" operator="containsText" text="Revista cu punctaj peste 1">
      <formula>NOT(ISERROR(SEARCH("Revista cu punctaj peste 1",K425)))</formula>
    </cfRule>
    <cfRule type="containsText" dxfId="6" priority="18" stopIfTrue="1" operator="containsText" text="OK">
      <formula>NOT(ISERROR(SEARCH("OK",K425)))</formula>
    </cfRule>
  </conditionalFormatting>
  <conditionalFormatting sqref="K464:K500">
    <cfRule type="containsText" dxfId="5" priority="19" stopIfTrue="1" operator="containsText" text="Revista cu punctaj sub 1">
      <formula>NOT(ISERROR(SEARCH("Revista cu punctaj sub 1",K464)))</formula>
    </cfRule>
    <cfRule type="containsText" dxfId="4" priority="20" stopIfTrue="1" operator="containsText" text="OK">
      <formula>NOT(ISERROR(SEARCH("OK",K464)))</formula>
    </cfRule>
  </conditionalFormatting>
  <pageMargins left="0.31496062992125984" right="0.31496062992125984" top="0.35433070866141736" bottom="0.35433070866141736" header="0.31496062992125984" footer="0.31496062992125984"/>
  <pageSetup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90"/>
  <sheetViews>
    <sheetView workbookViewId="0">
      <selection activeCell="A3" sqref="A3:E3"/>
    </sheetView>
  </sheetViews>
  <sheetFormatPr defaultRowHeight="15" x14ac:dyDescent="0.25"/>
  <cols>
    <col min="1" max="1" width="64.28515625" customWidth="1"/>
    <col min="2" max="2" width="11.140625" customWidth="1"/>
    <col min="3" max="3" width="7.5703125" customWidth="1"/>
    <col min="4" max="4" width="8.42578125" bestFit="1" customWidth="1"/>
    <col min="5" max="5" width="10.140625" style="156" customWidth="1"/>
    <col min="7" max="7" width="18.85546875" bestFit="1" customWidth="1"/>
    <col min="8" max="8" width="23.5703125" bestFit="1" customWidth="1"/>
  </cols>
  <sheetData>
    <row r="1" spans="1:7" ht="15.75" x14ac:dyDescent="0.25">
      <c r="A1" s="327" t="str">
        <f>'fisa word'!A1:C1</f>
        <v>UNIVERSITATEA PENTRU STIINTELE VIETII "ION IONESCU DE LA BRAD" IASI</v>
      </c>
      <c r="B1" s="327"/>
      <c r="C1" s="327"/>
      <c r="D1" s="327"/>
      <c r="E1" s="327"/>
    </row>
    <row r="2" spans="1:7" ht="15.75" x14ac:dyDescent="0.25">
      <c r="A2" s="327"/>
      <c r="B2" s="327"/>
      <c r="C2" s="327"/>
      <c r="D2" s="327"/>
      <c r="E2" s="327"/>
    </row>
    <row r="3" spans="1:7" ht="15.75" x14ac:dyDescent="0.25">
      <c r="A3" s="328">
        <f>'fisa word'!A3:C3</f>
        <v>0</v>
      </c>
      <c r="B3" s="328"/>
      <c r="C3" s="328"/>
      <c r="D3" s="328"/>
      <c r="E3" s="328"/>
    </row>
    <row r="4" spans="1:7" ht="15.75" x14ac:dyDescent="0.25">
      <c r="A4" s="328">
        <f>'fisa word'!A4:C4</f>
        <v>0</v>
      </c>
      <c r="B4" s="328"/>
      <c r="C4" s="328"/>
      <c r="D4" s="328"/>
      <c r="E4" s="328"/>
    </row>
    <row r="5" spans="1:7" ht="15.75" customHeight="1" x14ac:dyDescent="0.25">
      <c r="A5" s="368"/>
      <c r="B5" s="368"/>
      <c r="C5" s="368"/>
      <c r="D5" s="368"/>
      <c r="E5" s="368"/>
    </row>
    <row r="6" spans="1:7" ht="15.75" customHeight="1" x14ac:dyDescent="0.25">
      <c r="A6" s="327" t="str">
        <f>'fisa word'!A6:C6</f>
        <v>NUME PRENUME</v>
      </c>
      <c r="B6" s="327"/>
      <c r="C6" s="327"/>
      <c r="D6" s="327"/>
      <c r="E6" s="327"/>
    </row>
    <row r="7" spans="1:7" ht="15.75" x14ac:dyDescent="0.25">
      <c r="A7" s="369">
        <f>'fisa word'!A7:C7</f>
        <v>0</v>
      </c>
      <c r="B7" s="369"/>
      <c r="C7" s="369"/>
      <c r="D7" s="369"/>
      <c r="E7" s="369"/>
    </row>
    <row r="8" spans="1:7" ht="19.5" thickBot="1" x14ac:dyDescent="0.3">
      <c r="A8" s="370"/>
      <c r="B8" s="370"/>
      <c r="C8" s="370"/>
      <c r="D8" s="370"/>
      <c r="E8" s="370"/>
    </row>
    <row r="9" spans="1:7" ht="15.75" thickBot="1" x14ac:dyDescent="0.3">
      <c r="A9" s="185" t="s">
        <v>0</v>
      </c>
      <c r="B9" s="186">
        <f>'fisa word'!H9</f>
        <v>5</v>
      </c>
      <c r="C9" s="187" t="s">
        <v>1</v>
      </c>
    </row>
    <row r="11" spans="1:7" ht="32.25" thickBot="1" x14ac:dyDescent="0.3">
      <c r="A11" s="188" t="s">
        <v>102</v>
      </c>
      <c r="B11" s="189"/>
      <c r="C11" s="158" t="s">
        <v>10</v>
      </c>
      <c r="D11" s="188" t="s">
        <v>8</v>
      </c>
      <c r="E11" s="190" t="s">
        <v>11</v>
      </c>
    </row>
    <row r="12" spans="1:7" ht="19.5" thickBot="1" x14ac:dyDescent="0.35">
      <c r="A12" s="67" t="s">
        <v>446</v>
      </c>
      <c r="B12" s="23"/>
      <c r="C12" s="23"/>
      <c r="D12" s="23"/>
      <c r="E12" s="74">
        <f>20*(E13+E26+E39+E52+E79+E83)/100</f>
        <v>0</v>
      </c>
    </row>
    <row r="13" spans="1:7" ht="15.75" customHeight="1" thickBot="1" x14ac:dyDescent="0.3">
      <c r="A13" s="68" t="s">
        <v>442</v>
      </c>
      <c r="B13" s="27" t="s">
        <v>216</v>
      </c>
      <c r="C13" s="47"/>
      <c r="D13" s="23">
        <f>D14+D18+D22</f>
        <v>0</v>
      </c>
      <c r="E13" s="58">
        <f>E14+E18+E22</f>
        <v>0</v>
      </c>
    </row>
    <row r="14" spans="1:7" ht="15.75" thickBot="1" x14ac:dyDescent="0.3">
      <c r="A14" s="154" t="s">
        <v>371</v>
      </c>
      <c r="B14" s="20" t="s">
        <v>69</v>
      </c>
      <c r="C14" s="191"/>
      <c r="D14" s="33">
        <f>COUNTA(A15:A17)</f>
        <v>0</v>
      </c>
      <c r="E14" s="37">
        <f>SUM(E15:E17)</f>
        <v>0</v>
      </c>
      <c r="G14" s="176" t="s">
        <v>117</v>
      </c>
    </row>
    <row r="15" spans="1:7" x14ac:dyDescent="0.25">
      <c r="A15" s="28"/>
      <c r="B15" s="28"/>
      <c r="C15" s="192"/>
      <c r="D15" s="21"/>
      <c r="E15" s="39">
        <f>IF(A15=0,0,150*B15)</f>
        <v>0</v>
      </c>
      <c r="G15" s="176">
        <f>IF(B15=0,0,IF(AND(B15&gt;0,B15&lt;=5),"OK","trebuie maxim 5 ani"))</f>
        <v>0</v>
      </c>
    </row>
    <row r="16" spans="1:7" x14ac:dyDescent="0.25">
      <c r="A16" s="28"/>
      <c r="B16" s="28"/>
      <c r="C16" s="192"/>
      <c r="D16" s="21"/>
      <c r="E16" s="39">
        <f>IF(A16=0,0,150*B16)</f>
        <v>0</v>
      </c>
      <c r="G16" s="176">
        <f>IF(B16=0,0,IF(AND(B16&gt;0,B16&lt;=5),"OK","trebuie maxim 5 ani"))</f>
        <v>0</v>
      </c>
    </row>
    <row r="17" spans="1:8" ht="15.75" thickBot="1" x14ac:dyDescent="0.3">
      <c r="A17" s="28"/>
      <c r="B17" s="28"/>
      <c r="C17" s="192"/>
      <c r="D17" s="21"/>
      <c r="E17" s="39">
        <f>IF(A17=0,0,150*B17)</f>
        <v>0</v>
      </c>
      <c r="G17" s="176">
        <f>IF(B17=0,0,IF(AND(B17&gt;0,B17&lt;=5),"OK","trebuie maxim 5 ani"))</f>
        <v>0</v>
      </c>
    </row>
    <row r="18" spans="1:8" ht="16.5" thickBot="1" x14ac:dyDescent="0.3">
      <c r="A18" s="150" t="s">
        <v>261</v>
      </c>
      <c r="B18" s="21" t="s">
        <v>69</v>
      </c>
      <c r="C18" s="192"/>
      <c r="D18" s="33">
        <f>COUNTA(A19:A21)</f>
        <v>0</v>
      </c>
      <c r="E18" s="37">
        <f>SUM(E19:E21)</f>
        <v>0</v>
      </c>
      <c r="G18" s="21"/>
    </row>
    <row r="19" spans="1:8" x14ac:dyDescent="0.25">
      <c r="A19" s="28"/>
      <c r="B19" s="28"/>
      <c r="C19" s="192"/>
      <c r="D19" s="21"/>
      <c r="E19" s="39">
        <f>IF(A19=0,0,80*B19)</f>
        <v>0</v>
      </c>
      <c r="G19" s="176">
        <f>IF(B19=0,0,IF(AND(B19&gt;0,B19&lt;=5),"OK","trebuie maxim 5 ani"))</f>
        <v>0</v>
      </c>
    </row>
    <row r="20" spans="1:8" x14ac:dyDescent="0.25">
      <c r="A20" s="28"/>
      <c r="B20" s="28"/>
      <c r="C20" s="192"/>
      <c r="D20" s="21"/>
      <c r="E20" s="39">
        <f>IF(A20=0,0,80*B20)</f>
        <v>0</v>
      </c>
      <c r="G20" s="176">
        <f>IF(B20=0,0,IF(AND(B20&gt;0,B20&lt;=5),"OK","trebuie maxim 5 ani"))</f>
        <v>0</v>
      </c>
    </row>
    <row r="21" spans="1:8" ht="15.75" thickBot="1" x14ac:dyDescent="0.3">
      <c r="A21" s="28"/>
      <c r="B21" s="28"/>
      <c r="C21" s="192"/>
      <c r="D21" s="21"/>
      <c r="E21" s="39">
        <f>IF(A21=0,0,80*B21)</f>
        <v>0</v>
      </c>
      <c r="G21" s="176">
        <f>IF(B21=0,0,IF(AND(B21&gt;0,B21&lt;=5),"OK","trebuie maxim 5 ani"))</f>
        <v>0</v>
      </c>
    </row>
    <row r="22" spans="1:8" ht="30.75" thickBot="1" x14ac:dyDescent="0.3">
      <c r="A22" s="193" t="s">
        <v>262</v>
      </c>
      <c r="B22" s="21" t="s">
        <v>69</v>
      </c>
      <c r="C22" s="192"/>
      <c r="D22" s="33">
        <f>COUNTA(A23:A25)</f>
        <v>0</v>
      </c>
      <c r="E22" s="37">
        <f>SUM(E23:E25)</f>
        <v>0</v>
      </c>
      <c r="G22" s="21"/>
    </row>
    <row r="23" spans="1:8" x14ac:dyDescent="0.25">
      <c r="A23" s="28"/>
      <c r="B23" s="28"/>
      <c r="C23" s="192"/>
      <c r="D23" s="21"/>
      <c r="E23" s="39">
        <f>IF(A23=0,0,100*B23)</f>
        <v>0</v>
      </c>
      <c r="G23" s="176">
        <f>IF(B23=0,0,IF(AND(B23&gt;0,B23&lt;=5),"OK","trebuie maxim 5 ani"))</f>
        <v>0</v>
      </c>
    </row>
    <row r="24" spans="1:8" x14ac:dyDescent="0.25">
      <c r="A24" s="28"/>
      <c r="B24" s="28"/>
      <c r="C24" s="194"/>
      <c r="D24" s="40"/>
      <c r="E24" s="39">
        <f>IF(A24=0,0,100*B24)</f>
        <v>0</v>
      </c>
      <c r="G24" s="176">
        <f>IF(B24=0,0,IF(AND(B24&gt;0,B24&lt;=5),"OK","trebuie maxim 5 ani"))</f>
        <v>0</v>
      </c>
    </row>
    <row r="25" spans="1:8" ht="15.75" thickBot="1" x14ac:dyDescent="0.3">
      <c r="A25" s="46"/>
      <c r="B25" s="46"/>
      <c r="C25" s="194"/>
      <c r="D25" s="40"/>
      <c r="E25" s="39">
        <f>IF(A25=0,0,100*B25)</f>
        <v>0</v>
      </c>
      <c r="G25" s="176">
        <f>IF(B25=0,0,IF(AND(B25&gt;0,B25&lt;=5),"OK","trebuie maxim 5 ani"))</f>
        <v>0</v>
      </c>
    </row>
    <row r="26" spans="1:8" ht="48" thickBot="1" x14ac:dyDescent="0.3">
      <c r="A26" s="71" t="s">
        <v>447</v>
      </c>
      <c r="B26" s="72" t="s">
        <v>216</v>
      </c>
      <c r="C26" s="69"/>
      <c r="D26" s="23">
        <f>D27+D33</f>
        <v>0</v>
      </c>
      <c r="E26" s="66">
        <f>E27+E33</f>
        <v>0</v>
      </c>
      <c r="G26" s="21"/>
    </row>
    <row r="27" spans="1:8" ht="17.25" customHeight="1" thickBot="1" x14ac:dyDescent="0.3">
      <c r="A27" s="154" t="s">
        <v>263</v>
      </c>
      <c r="B27" s="20" t="s">
        <v>69</v>
      </c>
      <c r="C27" s="191"/>
      <c r="D27" s="33">
        <f>COUNTA(A28:A32)</f>
        <v>0</v>
      </c>
      <c r="E27" s="37">
        <f>SUM(E28:E32)</f>
        <v>0</v>
      </c>
      <c r="G27" s="21"/>
    </row>
    <row r="28" spans="1:8" ht="15.75" x14ac:dyDescent="0.25">
      <c r="A28" s="28"/>
      <c r="B28" s="28"/>
      <c r="C28" s="192"/>
      <c r="D28" s="21"/>
      <c r="E28" s="39">
        <f>IF(A28=0,0,10*B28)</f>
        <v>0</v>
      </c>
      <c r="G28" s="176">
        <f>IF(B28=0,0,IF(AND(B28&gt;0,B28&lt;=5),"OK","trebuie maxim 5 ani"))</f>
        <v>0</v>
      </c>
      <c r="H28" s="70"/>
    </row>
    <row r="29" spans="1:8" x14ac:dyDescent="0.25">
      <c r="A29" s="28"/>
      <c r="B29" s="28"/>
      <c r="C29" s="192"/>
      <c r="D29" s="21"/>
      <c r="E29" s="39">
        <f>IF(A29=0,0,10*B29)</f>
        <v>0</v>
      </c>
      <c r="G29" s="176">
        <f>IF(B29=0,0,IF(AND(B29&gt;0,B29&lt;=5),"OK","trebuie maxim 5 ani"))</f>
        <v>0</v>
      </c>
    </row>
    <row r="30" spans="1:8" x14ac:dyDescent="0.25">
      <c r="A30" s="28"/>
      <c r="B30" s="28"/>
      <c r="C30" s="192"/>
      <c r="D30" s="21"/>
      <c r="E30" s="39">
        <f>IF(A30=0,0,10*B30)</f>
        <v>0</v>
      </c>
      <c r="G30" s="176">
        <f>IF(B30=0,0,IF(AND(B30&gt;0,B30&lt;=5),"OK","trebuie maxim 5 ani"))</f>
        <v>0</v>
      </c>
    </row>
    <row r="31" spans="1:8" x14ac:dyDescent="0.25">
      <c r="A31" s="28"/>
      <c r="B31" s="28"/>
      <c r="C31" s="192"/>
      <c r="D31" s="21"/>
      <c r="E31" s="39">
        <f>IF(A31=0,0,10*B31)</f>
        <v>0</v>
      </c>
      <c r="G31" s="176">
        <f>IF(B31=0,0,IF(AND(B31&gt;0,B31&lt;=5),"OK","trebuie maxim 5 ani"))</f>
        <v>0</v>
      </c>
    </row>
    <row r="32" spans="1:8" ht="15.75" thickBot="1" x14ac:dyDescent="0.3">
      <c r="A32" s="28"/>
      <c r="B32" s="28"/>
      <c r="C32" s="192"/>
      <c r="D32" s="21"/>
      <c r="E32" s="39">
        <f>IF(A32=0,0,10*B32)</f>
        <v>0</v>
      </c>
      <c r="G32" s="176">
        <f>IF(B32=0,0,IF(AND(B32&gt;0,B32&lt;=5),"OK","trebuie maxim 5 ani"))</f>
        <v>0</v>
      </c>
    </row>
    <row r="33" spans="1:7" ht="15.75" thickBot="1" x14ac:dyDescent="0.3">
      <c r="A33" s="150" t="s">
        <v>264</v>
      </c>
      <c r="B33" s="21" t="s">
        <v>69</v>
      </c>
      <c r="C33" s="192"/>
      <c r="D33" s="41">
        <f>COUNTA(A34:A38)</f>
        <v>0</v>
      </c>
      <c r="E33" s="37">
        <f>SUM(E34:E38)</f>
        <v>0</v>
      </c>
      <c r="G33" s="176"/>
    </row>
    <row r="34" spans="1:7" x14ac:dyDescent="0.25">
      <c r="A34" s="28"/>
      <c r="B34" s="28"/>
      <c r="C34" s="192"/>
      <c r="D34" s="21"/>
      <c r="E34" s="39">
        <f>IF(A34=0,0,20*B34)</f>
        <v>0</v>
      </c>
      <c r="G34" s="176">
        <f>IF(B34=0,0,IF(AND(B34&gt;0,B34&lt;=5),"OK","trebuie maxim 5 ani"))</f>
        <v>0</v>
      </c>
    </row>
    <row r="35" spans="1:7" x14ac:dyDescent="0.25">
      <c r="A35" s="28"/>
      <c r="B35" s="28"/>
      <c r="C35" s="194"/>
      <c r="D35" s="40"/>
      <c r="E35" s="39">
        <f>IF(A35=0,0,20*B35)</f>
        <v>0</v>
      </c>
      <c r="G35" s="176">
        <f>IF(B35=0,0,IF(AND(B35&gt;0,B35&lt;=5),"OK","trebuie maxim 5 ani"))</f>
        <v>0</v>
      </c>
    </row>
    <row r="36" spans="1:7" x14ac:dyDescent="0.25">
      <c r="A36" s="28"/>
      <c r="B36" s="28"/>
      <c r="C36" s="194"/>
      <c r="D36" s="40"/>
      <c r="E36" s="39">
        <f>IF(A36=0,0,20*B36)</f>
        <v>0</v>
      </c>
      <c r="G36" s="176">
        <f>IF(B36=0,0,IF(AND(B36&gt;0,B36&lt;=5),"OK","trebuie maxim 5 ani"))</f>
        <v>0</v>
      </c>
    </row>
    <row r="37" spans="1:7" x14ac:dyDescent="0.25">
      <c r="A37" s="225"/>
      <c r="B37" s="28"/>
      <c r="C37" s="194"/>
      <c r="D37" s="40"/>
      <c r="E37" s="39">
        <f>IF(A37=0,0,20*B37)</f>
        <v>0</v>
      </c>
      <c r="G37" s="176">
        <f>IF(B37=0,0,IF(AND(B37&gt;0,B37&lt;=5),"OK","trebuie maxim 5 ani"))</f>
        <v>0</v>
      </c>
    </row>
    <row r="38" spans="1:7" ht="15.75" thickBot="1" x14ac:dyDescent="0.3">
      <c r="A38" s="386"/>
      <c r="B38" s="46"/>
      <c r="C38" s="194"/>
      <c r="D38" s="40"/>
      <c r="E38" s="39">
        <f>IF(A38=0,0,20*B38)</f>
        <v>0</v>
      </c>
      <c r="G38" s="176">
        <f>IF(B38=0,0,IF(AND(B38&gt;0,B38&lt;=5),"OK","trebuie maxim 5 ani"))</f>
        <v>0</v>
      </c>
    </row>
    <row r="39" spans="1:7" ht="32.25" thickBot="1" x14ac:dyDescent="0.3">
      <c r="A39" s="229" t="s">
        <v>481</v>
      </c>
      <c r="B39" s="72" t="s">
        <v>216</v>
      </c>
      <c r="C39" s="68"/>
      <c r="D39" s="23">
        <f>D40+D46</f>
        <v>0</v>
      </c>
      <c r="E39" s="66">
        <f>E40+E46</f>
        <v>0</v>
      </c>
    </row>
    <row r="40" spans="1:7" ht="15.75" thickBot="1" x14ac:dyDescent="0.3">
      <c r="A40" s="387" t="s">
        <v>482</v>
      </c>
      <c r="B40" s="20"/>
      <c r="C40" s="191"/>
      <c r="D40" s="33">
        <f>COUNTA(A41:A45)</f>
        <v>0</v>
      </c>
      <c r="E40" s="37">
        <f>SUM(E41:E45)</f>
        <v>0</v>
      </c>
    </row>
    <row r="41" spans="1:7" x14ac:dyDescent="0.25">
      <c r="A41" s="28"/>
      <c r="B41" s="21"/>
      <c r="C41" s="192"/>
      <c r="D41" s="21"/>
      <c r="E41" s="39">
        <f>IF(A41=0,0,25)</f>
        <v>0</v>
      </c>
    </row>
    <row r="42" spans="1:7" x14ac:dyDescent="0.25">
      <c r="A42" s="28"/>
      <c r="B42" s="21"/>
      <c r="C42" s="192"/>
      <c r="D42" s="21"/>
      <c r="E42" s="39">
        <f>IF(A42=0,0,25)</f>
        <v>0</v>
      </c>
    </row>
    <row r="43" spans="1:7" x14ac:dyDescent="0.25">
      <c r="A43" s="28"/>
      <c r="B43" s="21"/>
      <c r="C43" s="192"/>
      <c r="D43" s="21"/>
      <c r="E43" s="39">
        <f>IF(A43=0,0,25)</f>
        <v>0</v>
      </c>
    </row>
    <row r="44" spans="1:7" x14ac:dyDescent="0.25">
      <c r="A44" s="28"/>
      <c r="B44" s="21"/>
      <c r="C44" s="192"/>
      <c r="D44" s="21"/>
      <c r="E44" s="39">
        <f>IF(A44=0,0,25)</f>
        <v>0</v>
      </c>
    </row>
    <row r="45" spans="1:7" ht="15.75" thickBot="1" x14ac:dyDescent="0.3">
      <c r="A45" s="28"/>
      <c r="B45" s="21"/>
      <c r="C45" s="192"/>
      <c r="D45" s="21"/>
      <c r="E45" s="39">
        <f>IF(A45=0,0,25)</f>
        <v>0</v>
      </c>
    </row>
    <row r="46" spans="1:7" ht="15.75" thickBot="1" x14ac:dyDescent="0.3">
      <c r="A46" s="150" t="s">
        <v>265</v>
      </c>
      <c r="B46" s="21"/>
      <c r="C46" s="192"/>
      <c r="D46" s="41">
        <f>COUNTA(A47:A51)</f>
        <v>0</v>
      </c>
      <c r="E46" s="37">
        <f>SUM(E47:E51)</f>
        <v>0</v>
      </c>
    </row>
    <row r="47" spans="1:7" x14ac:dyDescent="0.25">
      <c r="A47" s="28"/>
      <c r="B47" s="21"/>
      <c r="C47" s="192"/>
      <c r="D47" s="21"/>
      <c r="E47" s="39">
        <f>IF(A47=0,0,50)</f>
        <v>0</v>
      </c>
    </row>
    <row r="48" spans="1:7" x14ac:dyDescent="0.25">
      <c r="A48" s="28"/>
      <c r="B48" s="21"/>
      <c r="C48" s="194"/>
      <c r="D48" s="40"/>
      <c r="E48" s="39">
        <f>IF(A48=0,0,50)</f>
        <v>0</v>
      </c>
    </row>
    <row r="49" spans="1:7" x14ac:dyDescent="0.25">
      <c r="A49" s="28"/>
      <c r="B49" s="21"/>
      <c r="C49" s="194"/>
      <c r="D49" s="40"/>
      <c r="E49" s="39">
        <f>IF(A49=0,0,50)</f>
        <v>0</v>
      </c>
    </row>
    <row r="50" spans="1:7" x14ac:dyDescent="0.25">
      <c r="A50" s="28"/>
      <c r="B50" s="21"/>
      <c r="C50" s="194"/>
      <c r="D50" s="40"/>
      <c r="E50" s="39">
        <f>IF(A50=0,0,50)</f>
        <v>0</v>
      </c>
    </row>
    <row r="51" spans="1:7" ht="15.75" thickBot="1" x14ac:dyDescent="0.3">
      <c r="A51" s="46"/>
      <c r="B51" s="40"/>
      <c r="C51" s="194"/>
      <c r="D51" s="40"/>
      <c r="E51" s="39">
        <f>IF(A51=0,0,50)</f>
        <v>0</v>
      </c>
    </row>
    <row r="52" spans="1:7" ht="15.75" customHeight="1" thickBot="1" x14ac:dyDescent="0.3">
      <c r="A52" s="73" t="s">
        <v>448</v>
      </c>
      <c r="B52" s="73" t="s">
        <v>216</v>
      </c>
      <c r="C52" s="73"/>
      <c r="D52" s="23">
        <f>D53+D59+D65+D73</f>
        <v>0</v>
      </c>
      <c r="E52" s="58">
        <f>E53+E59+E65+E73</f>
        <v>0</v>
      </c>
    </row>
    <row r="53" spans="1:7" ht="29.25" customHeight="1" thickBot="1" x14ac:dyDescent="0.3">
      <c r="A53" s="212" t="s">
        <v>272</v>
      </c>
      <c r="B53" s="20" t="s">
        <v>69</v>
      </c>
      <c r="C53" s="191"/>
      <c r="D53" s="33">
        <f>COUNTA(A54:A58)</f>
        <v>0</v>
      </c>
      <c r="E53" s="37">
        <f>SUM(E54:E58)</f>
        <v>0</v>
      </c>
    </row>
    <row r="54" spans="1:7" x14ac:dyDescent="0.25">
      <c r="A54" s="28"/>
      <c r="B54" s="28"/>
      <c r="C54" s="192"/>
      <c r="D54" s="21"/>
      <c r="E54" s="39">
        <f>IF(A54=0,0,100*B54)</f>
        <v>0</v>
      </c>
      <c r="G54" s="176">
        <f>IF(B54=0,0,IF(AND(B54&gt;0,B54&lt;=5),"OK","trebuie maxim 5 ani"))</f>
        <v>0</v>
      </c>
    </row>
    <row r="55" spans="1:7" x14ac:dyDescent="0.25">
      <c r="A55" s="28"/>
      <c r="B55" s="28"/>
      <c r="C55" s="192"/>
      <c r="D55" s="21"/>
      <c r="E55" s="39">
        <f>IF(A55=0,0,100*B55)</f>
        <v>0</v>
      </c>
      <c r="G55" s="176">
        <f>IF(B55=0,0,IF(AND(B55&gt;0,B55&lt;=5),"OK","trebuie maxim 5 ani"))</f>
        <v>0</v>
      </c>
    </row>
    <row r="56" spans="1:7" x14ac:dyDescent="0.25">
      <c r="A56" s="28"/>
      <c r="B56" s="28"/>
      <c r="C56" s="192"/>
      <c r="D56" s="21"/>
      <c r="E56" s="39">
        <f>IF(A56=0,0,100*B56)</f>
        <v>0</v>
      </c>
      <c r="G56" s="176">
        <f>IF(B56=0,0,IF(AND(B56&gt;0,B56&lt;=5),"OK","trebuie maxim 5 ani"))</f>
        <v>0</v>
      </c>
    </row>
    <row r="57" spans="1:7" x14ac:dyDescent="0.25">
      <c r="A57" s="28"/>
      <c r="B57" s="28"/>
      <c r="C57" s="192"/>
      <c r="D57" s="21"/>
      <c r="E57" s="39">
        <f>IF(A57=0,0,100*B57)</f>
        <v>0</v>
      </c>
      <c r="G57" s="176">
        <f>IF(B57=0,0,IF(AND(B57&gt;0,B57&lt;=5),"OK","trebuie maxim 5 ani"))</f>
        <v>0</v>
      </c>
    </row>
    <row r="58" spans="1:7" ht="15.75" thickBot="1" x14ac:dyDescent="0.3">
      <c r="A58" s="28"/>
      <c r="B58" s="28"/>
      <c r="C58" s="192"/>
      <c r="D58" s="21"/>
      <c r="E58" s="39">
        <f>IF(A58=0,0,100*B58)</f>
        <v>0</v>
      </c>
      <c r="G58" s="176">
        <f>IF(B58=0,0,IF(AND(B58&gt;0,B58&lt;=5),"OK","trebuie maxim 5 ani"))</f>
        <v>0</v>
      </c>
    </row>
    <row r="59" spans="1:7" ht="15.75" thickBot="1" x14ac:dyDescent="0.3">
      <c r="A59" s="227" t="s">
        <v>325</v>
      </c>
      <c r="B59" s="21" t="s">
        <v>69</v>
      </c>
      <c r="C59" s="192"/>
      <c r="D59" s="41">
        <f>COUNTA(A60:A64)</f>
        <v>0</v>
      </c>
      <c r="E59" s="37">
        <f>SUM(E60:E64)</f>
        <v>0</v>
      </c>
      <c r="G59" s="21"/>
    </row>
    <row r="60" spans="1:7" x14ac:dyDescent="0.25">
      <c r="A60" s="28"/>
      <c r="B60" s="28"/>
      <c r="C60" s="192"/>
      <c r="D60" s="21"/>
      <c r="E60" s="39">
        <f>IF(A60=0,0,20*B60)</f>
        <v>0</v>
      </c>
      <c r="G60" s="176">
        <f>IF(B60=0,0,IF(AND(B60&gt;0,B60&lt;=5),"OK","trebuie maxim 5 ani"))</f>
        <v>0</v>
      </c>
    </row>
    <row r="61" spans="1:7" x14ac:dyDescent="0.25">
      <c r="A61" s="28"/>
      <c r="B61" s="28"/>
      <c r="C61" s="194"/>
      <c r="D61" s="40"/>
      <c r="E61" s="39">
        <f t="shared" ref="E61:E64" si="0">IF(A61=0,0,20*B61)</f>
        <v>0</v>
      </c>
      <c r="G61" s="176">
        <f>IF(B61=0,0,IF(AND(B61&gt;0,B61&lt;=5),"OK","trebuie maxim 5 ani"))</f>
        <v>0</v>
      </c>
    </row>
    <row r="62" spans="1:7" x14ac:dyDescent="0.25">
      <c r="A62" s="28"/>
      <c r="B62" s="28"/>
      <c r="C62" s="194"/>
      <c r="D62" s="40"/>
      <c r="E62" s="39">
        <f t="shared" si="0"/>
        <v>0</v>
      </c>
      <c r="G62" s="176">
        <f t="shared" ref="G62:G64" si="1">IF(B62=0,0,IF(AND(B62&gt;0,B62&lt;=5),"OK","trebuie maxim 5 ani"))</f>
        <v>0</v>
      </c>
    </row>
    <row r="63" spans="1:7" x14ac:dyDescent="0.25">
      <c r="A63" s="28"/>
      <c r="B63" s="28"/>
      <c r="C63" s="194"/>
      <c r="D63" s="40"/>
      <c r="E63" s="39">
        <f t="shared" si="0"/>
        <v>0</v>
      </c>
      <c r="G63" s="176">
        <f t="shared" si="1"/>
        <v>0</v>
      </c>
    </row>
    <row r="64" spans="1:7" ht="15.75" thickBot="1" x14ac:dyDescent="0.3">
      <c r="A64" s="225"/>
      <c r="B64" s="28"/>
      <c r="C64" s="194"/>
      <c r="D64" s="40"/>
      <c r="E64" s="39">
        <f t="shared" si="0"/>
        <v>0</v>
      </c>
      <c r="G64" s="176">
        <f t="shared" si="1"/>
        <v>0</v>
      </c>
    </row>
    <row r="65" spans="1:5" ht="30.75" thickBot="1" x14ac:dyDescent="0.3">
      <c r="A65" s="228" t="s">
        <v>483</v>
      </c>
      <c r="B65" s="21"/>
      <c r="C65" s="194"/>
      <c r="D65" s="195">
        <f>COUNTA(A66:A72)</f>
        <v>0</v>
      </c>
      <c r="E65" s="37">
        <f>SUM(E66:E72)</f>
        <v>0</v>
      </c>
    </row>
    <row r="66" spans="1:5" x14ac:dyDescent="0.25">
      <c r="A66" s="225"/>
      <c r="B66" s="28"/>
      <c r="C66" s="194"/>
      <c r="D66" s="40"/>
      <c r="E66" s="39">
        <f>IF(A66=0,0,10)</f>
        <v>0</v>
      </c>
    </row>
    <row r="67" spans="1:5" x14ac:dyDescent="0.25">
      <c r="A67" s="28"/>
      <c r="B67" s="28"/>
      <c r="C67" s="194"/>
      <c r="D67" s="40"/>
      <c r="E67" s="39">
        <f t="shared" ref="E67:E72" si="2">IF(A67=0,0,10)</f>
        <v>0</v>
      </c>
    </row>
    <row r="68" spans="1:5" x14ac:dyDescent="0.25">
      <c r="A68" s="28"/>
      <c r="B68" s="28"/>
      <c r="C68" s="194"/>
      <c r="D68" s="40"/>
      <c r="E68" s="39"/>
    </row>
    <row r="69" spans="1:5" x14ac:dyDescent="0.25">
      <c r="A69" s="28"/>
      <c r="B69" s="28"/>
      <c r="C69" s="194"/>
      <c r="D69" s="40"/>
      <c r="E69" s="39"/>
    </row>
    <row r="70" spans="1:5" x14ac:dyDescent="0.25">
      <c r="A70" s="28"/>
      <c r="B70" s="28"/>
      <c r="C70" s="194"/>
      <c r="D70" s="40"/>
      <c r="E70" s="39">
        <f t="shared" si="2"/>
        <v>0</v>
      </c>
    </row>
    <row r="71" spans="1:5" x14ac:dyDescent="0.25">
      <c r="A71" s="28"/>
      <c r="B71" s="28"/>
      <c r="C71" s="194"/>
      <c r="D71" s="40"/>
      <c r="E71" s="39">
        <f t="shared" si="2"/>
        <v>0</v>
      </c>
    </row>
    <row r="72" spans="1:5" ht="15.75" thickBot="1" x14ac:dyDescent="0.3">
      <c r="A72" s="28"/>
      <c r="B72" s="28"/>
      <c r="C72" s="194"/>
      <c r="D72" s="40"/>
      <c r="E72" s="39">
        <f t="shared" si="2"/>
        <v>0</v>
      </c>
    </row>
    <row r="73" spans="1:5" ht="15.75" thickBot="1" x14ac:dyDescent="0.3">
      <c r="A73" s="227" t="s">
        <v>340</v>
      </c>
      <c r="B73" s="21"/>
      <c r="C73" s="192"/>
      <c r="D73" s="41">
        <f>COUNTA(A74:A78)</f>
        <v>0</v>
      </c>
      <c r="E73" s="37">
        <f>SUM(E74:E78)</f>
        <v>0</v>
      </c>
    </row>
    <row r="74" spans="1:5" x14ac:dyDescent="0.25">
      <c r="A74" s="28"/>
      <c r="B74" s="28"/>
      <c r="C74" s="192"/>
      <c r="D74" s="21"/>
      <c r="E74" s="39">
        <f>IF(A74=0,0,20)</f>
        <v>0</v>
      </c>
    </row>
    <row r="75" spans="1:5" x14ac:dyDescent="0.25">
      <c r="A75" s="28"/>
      <c r="B75" s="28"/>
      <c r="C75" s="194"/>
      <c r="D75" s="40"/>
      <c r="E75" s="39">
        <f t="shared" ref="E75:E78" si="3">IF(A75=0,0,20)</f>
        <v>0</v>
      </c>
    </row>
    <row r="76" spans="1:5" x14ac:dyDescent="0.25">
      <c r="A76" s="28"/>
      <c r="B76" s="28"/>
      <c r="C76" s="194"/>
      <c r="D76" s="40"/>
      <c r="E76" s="39">
        <f t="shared" si="3"/>
        <v>0</v>
      </c>
    </row>
    <row r="77" spans="1:5" x14ac:dyDescent="0.25">
      <c r="A77" s="28"/>
      <c r="B77" s="28"/>
      <c r="C77" s="194"/>
      <c r="D77" s="40"/>
      <c r="E77" s="39">
        <f t="shared" si="3"/>
        <v>0</v>
      </c>
    </row>
    <row r="78" spans="1:5" ht="15.75" thickBot="1" x14ac:dyDescent="0.3">
      <c r="A78" s="28"/>
      <c r="B78" s="28"/>
      <c r="C78" s="194"/>
      <c r="D78" s="40"/>
      <c r="E78" s="39">
        <f t="shared" si="3"/>
        <v>0</v>
      </c>
    </row>
    <row r="79" spans="1:5" ht="16.5" thickBot="1" x14ac:dyDescent="0.3">
      <c r="A79" s="229" t="s">
        <v>445</v>
      </c>
      <c r="B79" s="73" t="s">
        <v>70</v>
      </c>
      <c r="C79" s="73"/>
      <c r="D79" s="23"/>
      <c r="E79" s="58">
        <f>E80+E81+E82</f>
        <v>0</v>
      </c>
    </row>
    <row r="80" spans="1:5" x14ac:dyDescent="0.25">
      <c r="A80" s="152" t="s">
        <v>266</v>
      </c>
      <c r="B80" s="170"/>
      <c r="C80" s="191"/>
      <c r="D80" s="20"/>
      <c r="E80" s="39">
        <f>B80*10</f>
        <v>0</v>
      </c>
    </row>
    <row r="81" spans="1:7" x14ac:dyDescent="0.25">
      <c r="A81" s="151" t="s">
        <v>267</v>
      </c>
      <c r="B81" s="28"/>
      <c r="C81" s="192"/>
      <c r="D81" s="21"/>
      <c r="E81" s="39">
        <f>B81*10</f>
        <v>0</v>
      </c>
    </row>
    <row r="82" spans="1:7" ht="15.75" thickBot="1" x14ac:dyDescent="0.3">
      <c r="A82" s="153" t="s">
        <v>268</v>
      </c>
      <c r="B82" s="46"/>
      <c r="C82" s="194"/>
      <c r="D82" s="40"/>
      <c r="E82" s="32">
        <f>B82*10</f>
        <v>0</v>
      </c>
    </row>
    <row r="83" spans="1:7" ht="16.5" thickBot="1" x14ac:dyDescent="0.3">
      <c r="A83" s="73" t="s">
        <v>217</v>
      </c>
      <c r="B83" s="73" t="s">
        <v>216</v>
      </c>
      <c r="C83" s="73"/>
      <c r="D83" s="73"/>
      <c r="E83" s="177">
        <f>E84+E93+E100+E135+E146+E148+E151+E170+E174+E156+E158+E160+E168+E164+E166</f>
        <v>0</v>
      </c>
    </row>
    <row r="84" spans="1:7" ht="15.75" customHeight="1" thickBot="1" x14ac:dyDescent="0.3">
      <c r="A84" s="9" t="s">
        <v>400</v>
      </c>
      <c r="B84" s="20"/>
      <c r="C84" s="199"/>
      <c r="D84" s="34">
        <f>D85+D89</f>
        <v>0</v>
      </c>
      <c r="E84" s="37">
        <f>E85+E89</f>
        <v>0</v>
      </c>
    </row>
    <row r="85" spans="1:7" ht="15.75" thickBot="1" x14ac:dyDescent="0.3">
      <c r="A85" s="150" t="s">
        <v>273</v>
      </c>
      <c r="B85" s="21" t="s">
        <v>274</v>
      </c>
      <c r="C85" s="192"/>
      <c r="D85" s="33">
        <f>COUNTA(A86:A88)</f>
        <v>0</v>
      </c>
      <c r="E85" s="37">
        <f>SUM(E86:E88)</f>
        <v>0</v>
      </c>
    </row>
    <row r="86" spans="1:7" x14ac:dyDescent="0.25">
      <c r="A86" s="28"/>
      <c r="B86" s="28"/>
      <c r="C86" s="192"/>
      <c r="D86" s="21"/>
      <c r="E86" s="39">
        <f>IF(A86=0,0,30*B86)</f>
        <v>0</v>
      </c>
    </row>
    <row r="87" spans="1:7" x14ac:dyDescent="0.25">
      <c r="A87" s="28"/>
      <c r="B87" s="28"/>
      <c r="C87" s="192"/>
      <c r="D87" s="21"/>
      <c r="E87" s="39">
        <f>IF(A87=0,0,30*B87)</f>
        <v>0</v>
      </c>
    </row>
    <row r="88" spans="1:7" ht="15.75" thickBot="1" x14ac:dyDescent="0.3">
      <c r="A88" s="28"/>
      <c r="B88" s="28"/>
      <c r="C88" s="192"/>
      <c r="D88" s="21"/>
      <c r="E88" s="39">
        <f>IF(A88=0,0,30*B88)</f>
        <v>0</v>
      </c>
    </row>
    <row r="89" spans="1:7" ht="15.75" thickBot="1" x14ac:dyDescent="0.3">
      <c r="A89" s="150" t="s">
        <v>275</v>
      </c>
      <c r="B89" s="21" t="s">
        <v>274</v>
      </c>
      <c r="C89" s="192"/>
      <c r="D89" s="41">
        <f>COUNTA(A90:A92)</f>
        <v>0</v>
      </c>
      <c r="E89" s="37">
        <f>SUM(E90:E92)</f>
        <v>0</v>
      </c>
    </row>
    <row r="90" spans="1:7" x14ac:dyDescent="0.25">
      <c r="A90" s="28"/>
      <c r="B90" s="28"/>
      <c r="C90" s="192"/>
      <c r="D90" s="21"/>
      <c r="E90" s="39">
        <f>IF(A90=0,0,60*B90)</f>
        <v>0</v>
      </c>
    </row>
    <row r="91" spans="1:7" x14ac:dyDescent="0.25">
      <c r="A91" s="28"/>
      <c r="B91" s="28"/>
      <c r="C91" s="192"/>
      <c r="D91" s="40"/>
      <c r="E91" s="39">
        <f>IF(A91=0,0,60*B91)</f>
        <v>0</v>
      </c>
    </row>
    <row r="92" spans="1:7" ht="15.75" thickBot="1" x14ac:dyDescent="0.3">
      <c r="A92" s="28"/>
      <c r="B92" s="28"/>
      <c r="C92" s="192"/>
      <c r="D92" s="40"/>
      <c r="E92" s="39">
        <f>IF(A92=0,0,60*B92)</f>
        <v>0</v>
      </c>
    </row>
    <row r="93" spans="1:7" ht="15.75" thickBot="1" x14ac:dyDescent="0.3">
      <c r="A93" s="75" t="s">
        <v>399</v>
      </c>
      <c r="B93" s="21"/>
      <c r="C93" s="200"/>
      <c r="D93" s="22"/>
      <c r="E93" s="37">
        <f>SUM(E95:E99)</f>
        <v>0</v>
      </c>
    </row>
    <row r="94" spans="1:7" ht="60" x14ac:dyDescent="0.25">
      <c r="A94" s="201" t="s">
        <v>366</v>
      </c>
      <c r="B94" s="21" t="s">
        <v>69</v>
      </c>
      <c r="C94" s="192"/>
      <c r="D94" s="33"/>
      <c r="E94" s="59"/>
    </row>
    <row r="95" spans="1:7" x14ac:dyDescent="0.25">
      <c r="A95" s="150" t="s">
        <v>105</v>
      </c>
      <c r="B95" s="28"/>
      <c r="C95" s="192"/>
      <c r="D95" s="21"/>
      <c r="E95" s="39">
        <f>IF(A95=0,0,60*B95)</f>
        <v>0</v>
      </c>
      <c r="G95" s="176">
        <f>IF(B95=0,0,IF(AND(B95&gt;0,B95&lt;=5),"OK","trebuie maxim 5 ani"))</f>
        <v>0</v>
      </c>
    </row>
    <row r="96" spans="1:7" x14ac:dyDescent="0.25">
      <c r="A96" s="150" t="s">
        <v>106</v>
      </c>
      <c r="B96" s="28"/>
      <c r="C96" s="192"/>
      <c r="D96" s="40"/>
      <c r="E96" s="39">
        <f>IF(A96=0,0,60*B96)</f>
        <v>0</v>
      </c>
      <c r="G96" s="176">
        <f>IF(B96=0,0,IF(AND(B96&gt;0,B96&lt;=5),"OK","trebuie maxim 5 ani"))</f>
        <v>0</v>
      </c>
    </row>
    <row r="97" spans="1:7" x14ac:dyDescent="0.25">
      <c r="A97" s="150" t="s">
        <v>115</v>
      </c>
      <c r="B97" s="28"/>
      <c r="C97" s="192"/>
      <c r="D97" s="40"/>
      <c r="E97" s="39">
        <f>IF(A97=0,0,40*B97)</f>
        <v>0</v>
      </c>
      <c r="G97" s="176">
        <f t="shared" ref="G97:G99" si="4">IF(B97=0,0,IF(AND(B97&gt;0,B97&lt;=5),"OK","trebuie maxim 5 ani"))</f>
        <v>0</v>
      </c>
    </row>
    <row r="98" spans="1:7" s="237" customFormat="1" x14ac:dyDescent="0.25">
      <c r="A98" s="150" t="s">
        <v>367</v>
      </c>
      <c r="B98" s="28"/>
      <c r="C98" s="235"/>
      <c r="D98" s="236"/>
      <c r="E98" s="39">
        <f>IF(A98=0,0,50*B98)</f>
        <v>0</v>
      </c>
      <c r="G98" s="176">
        <f t="shared" si="4"/>
        <v>0</v>
      </c>
    </row>
    <row r="99" spans="1:7" ht="15.75" thickBot="1" x14ac:dyDescent="0.3">
      <c r="A99" s="150" t="s">
        <v>338</v>
      </c>
      <c r="B99" s="28"/>
      <c r="C99" s="192"/>
      <c r="D99" s="40"/>
      <c r="E99" s="39">
        <f>IF(A99=0,0,60*B99)</f>
        <v>0</v>
      </c>
      <c r="G99" s="176">
        <f t="shared" si="4"/>
        <v>0</v>
      </c>
    </row>
    <row r="100" spans="1:7" ht="30.75" thickBot="1" x14ac:dyDescent="0.3">
      <c r="A100" s="75" t="s">
        <v>398</v>
      </c>
      <c r="B100" s="28"/>
      <c r="C100" s="200"/>
      <c r="D100" s="22">
        <f>SUM(D102:D116)+SUM(D118:D134)</f>
        <v>0</v>
      </c>
      <c r="E100" s="37">
        <f>E101+E117</f>
        <v>0</v>
      </c>
    </row>
    <row r="101" spans="1:7" ht="60" customHeight="1" thickBot="1" x14ac:dyDescent="0.3">
      <c r="A101" s="150" t="s">
        <v>372</v>
      </c>
      <c r="B101" s="366" t="s">
        <v>116</v>
      </c>
      <c r="C101" s="367"/>
      <c r="D101" s="202" t="s">
        <v>71</v>
      </c>
      <c r="E101" s="37">
        <f>SUM(E102:E116)</f>
        <v>0</v>
      </c>
    </row>
    <row r="102" spans="1:7" x14ac:dyDescent="0.25">
      <c r="A102" s="28"/>
      <c r="B102" s="28"/>
      <c r="C102" s="197"/>
      <c r="D102" s="28"/>
      <c r="E102" s="39">
        <f>IF(OR(D102=0,B102=0),0,IF(B102="presedinte",30*D102,IF(B102="vicepresedinte",20*D102,15*D102)))</f>
        <v>0</v>
      </c>
    </row>
    <row r="103" spans="1:7" x14ac:dyDescent="0.25">
      <c r="A103" s="28"/>
      <c r="B103" s="28"/>
      <c r="C103" s="197"/>
      <c r="D103" s="28"/>
      <c r="E103" s="39">
        <f t="shared" ref="E103:E113" si="5">IF(OR(D103=0,B103=0),0,IF(B103="presedinte",30*D103,IF(B103="vicepresedinte",20*D103,15*D103)))</f>
        <v>0</v>
      </c>
    </row>
    <row r="104" spans="1:7" x14ac:dyDescent="0.25">
      <c r="A104" s="28"/>
      <c r="B104" s="28"/>
      <c r="C104" s="197"/>
      <c r="D104" s="28"/>
      <c r="E104" s="39">
        <f t="shared" si="5"/>
        <v>0</v>
      </c>
    </row>
    <row r="105" spans="1:7" x14ac:dyDescent="0.25">
      <c r="A105" s="28"/>
      <c r="B105" s="28"/>
      <c r="C105" s="197"/>
      <c r="D105" s="28"/>
      <c r="E105" s="39">
        <f t="shared" si="5"/>
        <v>0</v>
      </c>
    </row>
    <row r="106" spans="1:7" x14ac:dyDescent="0.25">
      <c r="A106" s="28"/>
      <c r="B106" s="28"/>
      <c r="C106" s="197"/>
      <c r="D106" s="28"/>
      <c r="E106" s="39">
        <f t="shared" si="5"/>
        <v>0</v>
      </c>
    </row>
    <row r="107" spans="1:7" x14ac:dyDescent="0.25">
      <c r="A107" s="28"/>
      <c r="B107" s="28"/>
      <c r="C107" s="197"/>
      <c r="D107" s="28"/>
      <c r="E107" s="39">
        <f t="shared" si="5"/>
        <v>0</v>
      </c>
    </row>
    <row r="108" spans="1:7" x14ac:dyDescent="0.25">
      <c r="A108" s="28"/>
      <c r="B108" s="28"/>
      <c r="C108" s="197"/>
      <c r="D108" s="28"/>
      <c r="E108" s="39">
        <f t="shared" si="5"/>
        <v>0</v>
      </c>
    </row>
    <row r="109" spans="1:7" x14ac:dyDescent="0.25">
      <c r="A109" s="28"/>
      <c r="B109" s="28"/>
      <c r="C109" s="197"/>
      <c r="D109" s="28"/>
      <c r="E109" s="39">
        <f t="shared" si="5"/>
        <v>0</v>
      </c>
    </row>
    <row r="110" spans="1:7" x14ac:dyDescent="0.25">
      <c r="A110" s="28"/>
      <c r="B110" s="28"/>
      <c r="C110" s="197"/>
      <c r="D110" s="28"/>
      <c r="E110" s="39">
        <f t="shared" si="5"/>
        <v>0</v>
      </c>
    </row>
    <row r="111" spans="1:7" x14ac:dyDescent="0.25">
      <c r="A111" s="28"/>
      <c r="B111" s="28"/>
      <c r="C111" s="197"/>
      <c r="D111" s="28"/>
      <c r="E111" s="39">
        <f t="shared" si="5"/>
        <v>0</v>
      </c>
    </row>
    <row r="112" spans="1:7" x14ac:dyDescent="0.25">
      <c r="A112" s="28"/>
      <c r="B112" s="28"/>
      <c r="C112" s="197"/>
      <c r="D112" s="28"/>
      <c r="E112" s="39">
        <f t="shared" si="5"/>
        <v>0</v>
      </c>
    </row>
    <row r="113" spans="1:5" x14ac:dyDescent="0.25">
      <c r="A113" s="28"/>
      <c r="B113" s="28"/>
      <c r="C113" s="197"/>
      <c r="D113" s="28"/>
      <c r="E113" s="39">
        <f t="shared" si="5"/>
        <v>0</v>
      </c>
    </row>
    <row r="114" spans="1:5" x14ac:dyDescent="0.25">
      <c r="A114" s="28"/>
      <c r="B114" s="28"/>
      <c r="C114" s="197"/>
      <c r="D114" s="28"/>
      <c r="E114" s="39">
        <f>IF(OR(D114=0,B114=0),0,IF(B114="presedinte",30*D114,IF(B114="vicepresedinte",20*D114,15*D114)))</f>
        <v>0</v>
      </c>
    </row>
    <row r="115" spans="1:5" x14ac:dyDescent="0.25">
      <c r="A115" s="28"/>
      <c r="B115" s="28"/>
      <c r="C115" s="197"/>
      <c r="D115" s="28"/>
      <c r="E115" s="39">
        <f>IF(OR(D115=0,B115=0),0,IF(B115="presedinte",30*D115,IF(B115="vicepresedinte",20*D115,15*D115)))</f>
        <v>0</v>
      </c>
    </row>
    <row r="116" spans="1:5" ht="15.75" thickBot="1" x14ac:dyDescent="0.3">
      <c r="A116" s="28"/>
      <c r="B116" s="28"/>
      <c r="C116" s="197"/>
      <c r="D116" s="28"/>
      <c r="E116" s="39">
        <f>IF(OR(D116=0,B116=0),0,IF(B116="presedinte",30*D116,IF(B116="vicepresedinte",20*D116,15*D116)))</f>
        <v>0</v>
      </c>
    </row>
    <row r="117" spans="1:5" ht="60" customHeight="1" thickBot="1" x14ac:dyDescent="0.3">
      <c r="A117" s="150" t="s">
        <v>373</v>
      </c>
      <c r="B117" s="366" t="s">
        <v>116</v>
      </c>
      <c r="C117" s="367"/>
      <c r="D117" s="202" t="s">
        <v>71</v>
      </c>
      <c r="E117" s="37">
        <f>SUM(E118:E134)</f>
        <v>0</v>
      </c>
    </row>
    <row r="118" spans="1:5" x14ac:dyDescent="0.25">
      <c r="A118" s="28"/>
      <c r="B118" s="28"/>
      <c r="C118" s="197"/>
      <c r="D118" s="28"/>
      <c r="E118" s="39">
        <f>IF(OR(D118=0,B118=0),0,IF(B118="presedinte",60*D118,IF(B118="vicepresedinte",40*D118,30*D118)))</f>
        <v>0</v>
      </c>
    </row>
    <row r="119" spans="1:5" x14ac:dyDescent="0.25">
      <c r="A119" s="28"/>
      <c r="B119" s="28"/>
      <c r="C119" s="197"/>
      <c r="D119" s="28"/>
      <c r="E119" s="39">
        <f>IF(OR(D119=0,B119=0),0,IF(B119="presedinte",60*D119,IF(B119="vicepresedinte",40*D119,30*D119)))</f>
        <v>0</v>
      </c>
    </row>
    <row r="120" spans="1:5" x14ac:dyDescent="0.25">
      <c r="A120" s="28"/>
      <c r="B120" s="28"/>
      <c r="C120" s="197"/>
      <c r="D120" s="28"/>
      <c r="E120" s="39">
        <f t="shared" ref="E119:E131" si="6">IF(OR(D120=0,B120=0),0,IF(B120="presedinte",60*D120,IF(B120="vicepresedinte",40*D120,30*D120)))</f>
        <v>0</v>
      </c>
    </row>
    <row r="121" spans="1:5" x14ac:dyDescent="0.25">
      <c r="A121" s="28"/>
      <c r="B121" s="28"/>
      <c r="C121" s="197"/>
      <c r="D121" s="28"/>
      <c r="E121" s="39">
        <f t="shared" si="6"/>
        <v>0</v>
      </c>
    </row>
    <row r="122" spans="1:5" x14ac:dyDescent="0.25">
      <c r="A122" s="28"/>
      <c r="B122" s="28"/>
      <c r="C122" s="197"/>
      <c r="D122" s="28"/>
      <c r="E122" s="39">
        <f t="shared" si="6"/>
        <v>0</v>
      </c>
    </row>
    <row r="123" spans="1:5" x14ac:dyDescent="0.25">
      <c r="A123" s="28"/>
      <c r="B123" s="28"/>
      <c r="C123" s="197"/>
      <c r="D123" s="28"/>
      <c r="E123" s="39">
        <f t="shared" si="6"/>
        <v>0</v>
      </c>
    </row>
    <row r="124" spans="1:5" x14ac:dyDescent="0.25">
      <c r="A124" s="28"/>
      <c r="B124" s="28"/>
      <c r="C124" s="197"/>
      <c r="D124" s="28"/>
      <c r="E124" s="39">
        <f t="shared" si="6"/>
        <v>0</v>
      </c>
    </row>
    <row r="125" spans="1:5" x14ac:dyDescent="0.25">
      <c r="A125" s="28"/>
      <c r="B125" s="28"/>
      <c r="C125" s="197"/>
      <c r="D125" s="28"/>
      <c r="E125" s="39">
        <f t="shared" si="6"/>
        <v>0</v>
      </c>
    </row>
    <row r="126" spans="1:5" x14ac:dyDescent="0.25">
      <c r="A126" s="28"/>
      <c r="B126" s="28"/>
      <c r="C126" s="197"/>
      <c r="D126" s="28"/>
      <c r="E126" s="39">
        <f t="shared" si="6"/>
        <v>0</v>
      </c>
    </row>
    <row r="127" spans="1:5" x14ac:dyDescent="0.25">
      <c r="A127" s="28"/>
      <c r="B127" s="28"/>
      <c r="C127" s="197"/>
      <c r="D127" s="28"/>
      <c r="E127" s="39">
        <f t="shared" si="6"/>
        <v>0</v>
      </c>
    </row>
    <row r="128" spans="1:5" x14ac:dyDescent="0.25">
      <c r="A128" s="28"/>
      <c r="B128" s="28"/>
      <c r="C128" s="197"/>
      <c r="D128" s="28"/>
      <c r="E128" s="39">
        <f t="shared" si="6"/>
        <v>0</v>
      </c>
    </row>
    <row r="129" spans="1:5" x14ac:dyDescent="0.25">
      <c r="A129" s="28"/>
      <c r="B129" s="28"/>
      <c r="C129" s="197"/>
      <c r="D129" s="28"/>
      <c r="E129" s="39">
        <f t="shared" si="6"/>
        <v>0</v>
      </c>
    </row>
    <row r="130" spans="1:5" x14ac:dyDescent="0.25">
      <c r="A130" s="28"/>
      <c r="B130" s="28"/>
      <c r="C130" s="197"/>
      <c r="D130" s="28"/>
      <c r="E130" s="39">
        <f t="shared" si="6"/>
        <v>0</v>
      </c>
    </row>
    <row r="131" spans="1:5" x14ac:dyDescent="0.25">
      <c r="A131" s="28"/>
      <c r="B131" s="28"/>
      <c r="C131" s="197"/>
      <c r="D131" s="28"/>
      <c r="E131" s="39">
        <f t="shared" si="6"/>
        <v>0</v>
      </c>
    </row>
    <row r="132" spans="1:5" x14ac:dyDescent="0.25">
      <c r="A132" s="28"/>
      <c r="B132" s="28"/>
      <c r="C132" s="197"/>
      <c r="D132" s="28"/>
      <c r="E132" s="39">
        <f>IF(OR(D132=0,B132=0),0,IF(B132="presedinte",60*D132,IF(B132="vicepresedinte",40*D132,30*D132)))</f>
        <v>0</v>
      </c>
    </row>
    <row r="133" spans="1:5" x14ac:dyDescent="0.25">
      <c r="A133" s="28"/>
      <c r="B133" s="28"/>
      <c r="C133" s="197"/>
      <c r="D133" s="28"/>
      <c r="E133" s="39">
        <f>IF(OR(D133=0,B133=0),0,IF(B133="presedinte",60*D133,IF(B133="vicepresedinte",40*D133,30*D133)))</f>
        <v>0</v>
      </c>
    </row>
    <row r="134" spans="1:5" ht="15.75" thickBot="1" x14ac:dyDescent="0.3">
      <c r="A134" s="28"/>
      <c r="B134" s="28"/>
      <c r="C134" s="197"/>
      <c r="D134" s="46"/>
      <c r="E134" s="39">
        <f>IF(OR(D134=0,B134=0),0,IF(B134="presedinte",60*D134,IF(B134="vicepresedinte",40*D134,30*D134)))</f>
        <v>0</v>
      </c>
    </row>
    <row r="135" spans="1:5" ht="15.75" customHeight="1" thickBot="1" x14ac:dyDescent="0.3">
      <c r="A135" s="24" t="s">
        <v>388</v>
      </c>
      <c r="B135" s="21"/>
      <c r="C135" s="200"/>
      <c r="D135" s="22">
        <f>SUM(D137:D140)+SUM(D142:D145)</f>
        <v>0</v>
      </c>
      <c r="E135" s="37">
        <f>E136+E141</f>
        <v>0</v>
      </c>
    </row>
    <row r="136" spans="1:5" ht="32.25" customHeight="1" thickBot="1" x14ac:dyDescent="0.3">
      <c r="A136" s="150" t="s">
        <v>374</v>
      </c>
      <c r="B136" s="21"/>
      <c r="C136" s="192"/>
      <c r="D136" s="202" t="s">
        <v>71</v>
      </c>
      <c r="E136" s="37">
        <f>SUM(E137:E140)</f>
        <v>0</v>
      </c>
    </row>
    <row r="137" spans="1:5" x14ac:dyDescent="0.25">
      <c r="A137" s="28"/>
      <c r="B137" s="28"/>
      <c r="C137" s="197"/>
      <c r="D137" s="28"/>
      <c r="E137" s="39">
        <f>IF(A137=0,0,10*D137)</f>
        <v>0</v>
      </c>
    </row>
    <row r="138" spans="1:5" x14ac:dyDescent="0.25">
      <c r="A138" s="28"/>
      <c r="B138" s="28"/>
      <c r="C138" s="197"/>
      <c r="D138" s="28"/>
      <c r="E138" s="39">
        <f>IF(A138=0,0,10*D138)</f>
        <v>0</v>
      </c>
    </row>
    <row r="139" spans="1:5" x14ac:dyDescent="0.25">
      <c r="A139" s="28"/>
      <c r="B139" s="28"/>
      <c r="C139" s="197"/>
      <c r="D139" s="28"/>
      <c r="E139" s="39">
        <f>IF(A139=0,0,10*D139)</f>
        <v>0</v>
      </c>
    </row>
    <row r="140" spans="1:5" ht="15.75" thickBot="1" x14ac:dyDescent="0.3">
      <c r="A140" s="28"/>
      <c r="B140" s="28"/>
      <c r="C140" s="197"/>
      <c r="D140" s="28"/>
      <c r="E140" s="39">
        <f>IF(A140=0,0,10*D140)</f>
        <v>0</v>
      </c>
    </row>
    <row r="141" spans="1:5" ht="33" customHeight="1" thickBot="1" x14ac:dyDescent="0.3">
      <c r="A141" s="150" t="s">
        <v>375</v>
      </c>
      <c r="B141" s="21"/>
      <c r="C141" s="192"/>
      <c r="D141" s="202" t="s">
        <v>71</v>
      </c>
      <c r="E141" s="37">
        <f>SUM(E142:E145)</f>
        <v>0</v>
      </c>
    </row>
    <row r="142" spans="1:5" x14ac:dyDescent="0.25">
      <c r="A142" s="28"/>
      <c r="B142" s="28"/>
      <c r="C142" s="197"/>
      <c r="D142" s="28"/>
      <c r="E142" s="39">
        <f>IF(A142=0,0,20*D142)</f>
        <v>0</v>
      </c>
    </row>
    <row r="143" spans="1:5" x14ac:dyDescent="0.25">
      <c r="A143" s="28"/>
      <c r="B143" s="28"/>
      <c r="C143" s="197"/>
      <c r="D143" s="46"/>
      <c r="E143" s="39">
        <f>IF(A143=0,0,20*D143)</f>
        <v>0</v>
      </c>
    </row>
    <row r="144" spans="1:5" x14ac:dyDescent="0.25">
      <c r="A144" s="28"/>
      <c r="B144" s="28"/>
      <c r="C144" s="197"/>
      <c r="D144" s="46"/>
      <c r="E144" s="39">
        <f>IF(A144=0,0,20*D144)</f>
        <v>0</v>
      </c>
    </row>
    <row r="145" spans="1:7" ht="15.75" thickBot="1" x14ac:dyDescent="0.3">
      <c r="A145" s="28"/>
      <c r="B145" s="28"/>
      <c r="C145" s="197"/>
      <c r="D145" s="46"/>
      <c r="E145" s="39">
        <f>IF(A145=0,0,20*D145)</f>
        <v>0</v>
      </c>
    </row>
    <row r="146" spans="1:7" ht="15.75" customHeight="1" thickBot="1" x14ac:dyDescent="0.3">
      <c r="A146" s="230" t="s">
        <v>397</v>
      </c>
      <c r="B146" s="21" t="s">
        <v>69</v>
      </c>
      <c r="C146" s="200"/>
      <c r="D146" s="22">
        <f>B147</f>
        <v>0</v>
      </c>
      <c r="E146" s="177">
        <f>E147</f>
        <v>0</v>
      </c>
    </row>
    <row r="147" spans="1:7" ht="15.75" thickBot="1" x14ac:dyDescent="0.3">
      <c r="A147" s="150" t="s">
        <v>108</v>
      </c>
      <c r="B147" s="28"/>
      <c r="C147" s="192"/>
      <c r="D147" s="21"/>
      <c r="E147" s="39">
        <f>IF(A147=0,0,40*B147)</f>
        <v>0</v>
      </c>
      <c r="G147" s="176">
        <f>IF(B147=0,0,IF(AND(B147&gt;0,B147&lt;=5),"OK","trebuie maxim 5 ani"))</f>
        <v>0</v>
      </c>
    </row>
    <row r="148" spans="1:7" ht="30.75" thickBot="1" x14ac:dyDescent="0.3">
      <c r="A148" s="75" t="s">
        <v>396</v>
      </c>
      <c r="B148" s="21" t="s">
        <v>72</v>
      </c>
      <c r="C148" s="200"/>
      <c r="D148" s="22">
        <f>B149+B150</f>
        <v>0</v>
      </c>
      <c r="E148" s="37">
        <f>SUM(E149:E150)</f>
        <v>0</v>
      </c>
    </row>
    <row r="149" spans="1:7" x14ac:dyDescent="0.25">
      <c r="A149" s="150" t="s">
        <v>107</v>
      </c>
      <c r="B149" s="28"/>
      <c r="C149" s="192"/>
      <c r="D149" s="21"/>
      <c r="E149" s="39">
        <f>IF(A149=0,0,50*B149)</f>
        <v>0</v>
      </c>
    </row>
    <row r="150" spans="1:7" ht="15.75" thickBot="1" x14ac:dyDescent="0.3">
      <c r="A150" s="150" t="s">
        <v>218</v>
      </c>
      <c r="B150" s="28"/>
      <c r="C150" s="192"/>
      <c r="D150" s="40"/>
      <c r="E150" s="39">
        <f>IF(A150=0,0,50*B150)</f>
        <v>0</v>
      </c>
    </row>
    <row r="151" spans="1:7" ht="30.75" thickBot="1" x14ac:dyDescent="0.3">
      <c r="A151" s="75" t="s">
        <v>395</v>
      </c>
      <c r="B151" s="21"/>
      <c r="C151" s="200"/>
      <c r="D151" s="22">
        <f>COUNTA(A152:A155)</f>
        <v>0</v>
      </c>
      <c r="E151" s="37">
        <f>SUM(E152:E155)</f>
        <v>0</v>
      </c>
    </row>
    <row r="152" spans="1:7" x14ac:dyDescent="0.25">
      <c r="A152" s="122"/>
      <c r="B152" s="21"/>
      <c r="C152" s="192"/>
      <c r="D152" s="33"/>
      <c r="E152" s="39">
        <f>IF(A152=0,0,50)</f>
        <v>0</v>
      </c>
    </row>
    <row r="153" spans="1:7" x14ac:dyDescent="0.25">
      <c r="A153" s="122"/>
      <c r="B153" s="21"/>
      <c r="C153" s="192"/>
      <c r="D153" s="33"/>
      <c r="E153" s="39">
        <f>IF(A153=0,0,50)</f>
        <v>0</v>
      </c>
    </row>
    <row r="154" spans="1:7" x14ac:dyDescent="0.25">
      <c r="A154" s="122"/>
      <c r="B154" s="21"/>
      <c r="C154" s="192"/>
      <c r="D154" s="33"/>
      <c r="E154" s="39">
        <f>IF(A154=0,0,50)</f>
        <v>0</v>
      </c>
    </row>
    <row r="155" spans="1:7" ht="15.75" thickBot="1" x14ac:dyDescent="0.3">
      <c r="A155" s="28"/>
      <c r="B155" s="28"/>
      <c r="C155" s="21"/>
      <c r="D155" s="21"/>
      <c r="E155" s="203">
        <f>IF(A155=0,0,50)</f>
        <v>0</v>
      </c>
    </row>
    <row r="156" spans="1:7" ht="15.75" thickBot="1" x14ac:dyDescent="0.3">
      <c r="A156" s="230" t="s">
        <v>394</v>
      </c>
      <c r="B156" s="21" t="s">
        <v>229</v>
      </c>
      <c r="C156" s="21"/>
      <c r="D156" s="41"/>
      <c r="E156" s="37">
        <f>E157</f>
        <v>0</v>
      </c>
    </row>
    <row r="157" spans="1:7" ht="15.75" thickBot="1" x14ac:dyDescent="0.3">
      <c r="A157" s="225"/>
      <c r="B157" s="28"/>
      <c r="C157" s="21"/>
      <c r="D157" s="21"/>
      <c r="E157" s="203">
        <f>10*B157</f>
        <v>0</v>
      </c>
    </row>
    <row r="158" spans="1:7" ht="15.75" thickBot="1" x14ac:dyDescent="0.3">
      <c r="A158" s="230" t="s">
        <v>393</v>
      </c>
      <c r="B158" s="21" t="s">
        <v>229</v>
      </c>
      <c r="C158" s="192"/>
      <c r="D158" s="40"/>
      <c r="E158" s="37">
        <f>E159</f>
        <v>0</v>
      </c>
    </row>
    <row r="159" spans="1:7" ht="15.75" thickBot="1" x14ac:dyDescent="0.3">
      <c r="A159" s="225"/>
      <c r="B159" s="28"/>
      <c r="C159" s="192"/>
      <c r="D159" s="40"/>
      <c r="E159" s="32">
        <f>30*B159</f>
        <v>0</v>
      </c>
    </row>
    <row r="160" spans="1:7" ht="15.75" thickBot="1" x14ac:dyDescent="0.3">
      <c r="A160" s="230" t="s">
        <v>232</v>
      </c>
      <c r="B160" s="21" t="s">
        <v>69</v>
      </c>
      <c r="C160" s="192"/>
      <c r="D160" s="195"/>
      <c r="E160" s="37">
        <f>SUM(E161:E163)</f>
        <v>0</v>
      </c>
    </row>
    <row r="161" spans="1:5" x14ac:dyDescent="0.25">
      <c r="A161" s="227" t="s">
        <v>326</v>
      </c>
      <c r="B161" s="28"/>
      <c r="C161" s="192"/>
      <c r="D161" s="40"/>
      <c r="E161" s="39">
        <f>20*B161</f>
        <v>0</v>
      </c>
    </row>
    <row r="162" spans="1:5" x14ac:dyDescent="0.25">
      <c r="A162" s="227" t="s">
        <v>327</v>
      </c>
      <c r="B162" s="28"/>
      <c r="C162" s="192"/>
      <c r="D162" s="40"/>
      <c r="E162" s="39">
        <f>30*B162</f>
        <v>0</v>
      </c>
    </row>
    <row r="163" spans="1:5" ht="15.75" thickBot="1" x14ac:dyDescent="0.3">
      <c r="A163" s="231" t="s">
        <v>328</v>
      </c>
      <c r="B163" s="46"/>
      <c r="C163" s="194"/>
      <c r="D163" s="40"/>
      <c r="E163" s="32">
        <f>40*B163</f>
        <v>0</v>
      </c>
    </row>
    <row r="164" spans="1:5" ht="15.75" thickBot="1" x14ac:dyDescent="0.3">
      <c r="A164" s="230" t="s">
        <v>484</v>
      </c>
      <c r="B164" s="21" t="s">
        <v>69</v>
      </c>
      <c r="C164" s="21"/>
      <c r="D164" s="41"/>
      <c r="E164" s="37">
        <f>E165</f>
        <v>0</v>
      </c>
    </row>
    <row r="165" spans="1:5" ht="15.75" thickBot="1" x14ac:dyDescent="0.3">
      <c r="A165" s="225"/>
      <c r="B165" s="28"/>
      <c r="C165" s="21"/>
      <c r="D165" s="40"/>
      <c r="E165" s="32">
        <f>IF(A165=0,0,20*B165)</f>
        <v>0</v>
      </c>
    </row>
    <row r="166" spans="1:5" ht="15.75" thickBot="1" x14ac:dyDescent="0.3">
      <c r="A166" s="230" t="s">
        <v>245</v>
      </c>
      <c r="B166" s="21" t="s">
        <v>230</v>
      </c>
      <c r="C166" s="41"/>
      <c r="D166" s="204">
        <f>B167</f>
        <v>0</v>
      </c>
      <c r="E166" s="147">
        <f>E167</f>
        <v>0</v>
      </c>
    </row>
    <row r="167" spans="1:5" ht="15.75" thickBot="1" x14ac:dyDescent="0.3">
      <c r="A167" s="232" t="s">
        <v>485</v>
      </c>
      <c r="B167" s="28"/>
      <c r="C167" s="21"/>
      <c r="D167" s="21"/>
      <c r="E167" s="49">
        <f>20*B167</f>
        <v>0</v>
      </c>
    </row>
    <row r="168" spans="1:5" ht="15.75" thickBot="1" x14ac:dyDescent="0.3">
      <c r="A168" s="230" t="s">
        <v>377</v>
      </c>
      <c r="B168" s="21" t="s">
        <v>69</v>
      </c>
      <c r="C168" s="21"/>
      <c r="D168" s="41"/>
      <c r="E168" s="37">
        <f>E169</f>
        <v>0</v>
      </c>
    </row>
    <row r="169" spans="1:5" ht="15.75" thickBot="1" x14ac:dyDescent="0.3">
      <c r="A169" s="225"/>
      <c r="B169" s="28"/>
      <c r="C169" s="21"/>
      <c r="D169" s="21"/>
      <c r="E169" s="39">
        <f>30*B169</f>
        <v>0</v>
      </c>
    </row>
    <row r="170" spans="1:5" ht="30.75" thickBot="1" x14ac:dyDescent="0.3">
      <c r="A170" s="233" t="s">
        <v>378</v>
      </c>
      <c r="B170" s="21" t="s">
        <v>73</v>
      </c>
      <c r="C170" s="200"/>
      <c r="D170" s="22">
        <f>B171+B172+B173</f>
        <v>0</v>
      </c>
      <c r="E170" s="37">
        <f>SUM(E171:E173)</f>
        <v>0</v>
      </c>
    </row>
    <row r="171" spans="1:5" x14ac:dyDescent="0.25">
      <c r="A171" s="261" t="s">
        <v>109</v>
      </c>
      <c r="B171" s="28"/>
      <c r="C171" s="192"/>
      <c r="D171" s="21"/>
      <c r="E171" s="39">
        <f>IF(A171=0,0,5*B171)</f>
        <v>0</v>
      </c>
    </row>
    <row r="172" spans="1:5" x14ac:dyDescent="0.25">
      <c r="A172" s="261" t="s">
        <v>110</v>
      </c>
      <c r="B172" s="28"/>
      <c r="C172" s="192"/>
      <c r="D172" s="40"/>
      <c r="E172" s="39">
        <f>IF(A172=0,0,5*B172)</f>
        <v>0</v>
      </c>
    </row>
    <row r="173" spans="1:5" ht="15.75" thickBot="1" x14ac:dyDescent="0.3">
      <c r="A173" s="261" t="s">
        <v>111</v>
      </c>
      <c r="B173" s="28"/>
      <c r="C173" s="192"/>
      <c r="D173" s="40"/>
      <c r="E173" s="32">
        <f>IF(A173=0,0,5*B173)</f>
        <v>0</v>
      </c>
    </row>
    <row r="174" spans="1:5" ht="15.75" thickBot="1" x14ac:dyDescent="0.3">
      <c r="A174" s="388" t="s">
        <v>379</v>
      </c>
      <c r="B174" s="249"/>
      <c r="C174" s="250"/>
      <c r="D174" s="251">
        <f>D175+D186</f>
        <v>0</v>
      </c>
      <c r="E174" s="252">
        <f>E175+E186</f>
        <v>0</v>
      </c>
    </row>
    <row r="175" spans="1:5" ht="15.75" thickBot="1" x14ac:dyDescent="0.3">
      <c r="A175" s="261" t="s">
        <v>62</v>
      </c>
      <c r="B175" s="224" t="s">
        <v>74</v>
      </c>
      <c r="C175" s="262"/>
      <c r="D175" s="263">
        <f>SUM(B176:B185)</f>
        <v>0</v>
      </c>
      <c r="E175" s="264">
        <f>SUM(E176:E185)</f>
        <v>0</v>
      </c>
    </row>
    <row r="176" spans="1:5" x14ac:dyDescent="0.25">
      <c r="A176" s="225"/>
      <c r="B176" s="225"/>
      <c r="C176" s="262"/>
      <c r="D176" s="224"/>
      <c r="E176" s="265">
        <f>IF(A176=0,0,20*B176)</f>
        <v>0</v>
      </c>
    </row>
    <row r="177" spans="1:5" x14ac:dyDescent="0.25">
      <c r="A177" s="225"/>
      <c r="B177" s="225"/>
      <c r="C177" s="262"/>
      <c r="D177" s="224"/>
      <c r="E177" s="265">
        <f t="shared" ref="E177:E182" si="7">IF(A177=0,0,20*B177)</f>
        <v>0</v>
      </c>
    </row>
    <row r="178" spans="1:5" x14ac:dyDescent="0.25">
      <c r="A178" s="225"/>
      <c r="B178" s="225"/>
      <c r="C178" s="262"/>
      <c r="D178" s="224"/>
      <c r="E178" s="265">
        <f t="shared" si="7"/>
        <v>0</v>
      </c>
    </row>
    <row r="179" spans="1:5" x14ac:dyDescent="0.25">
      <c r="A179" s="225"/>
      <c r="B179" s="225"/>
      <c r="C179" s="262"/>
      <c r="D179" s="224"/>
      <c r="E179" s="265">
        <f t="shared" si="7"/>
        <v>0</v>
      </c>
    </row>
    <row r="180" spans="1:5" x14ac:dyDescent="0.25">
      <c r="A180" s="225"/>
      <c r="B180" s="225"/>
      <c r="C180" s="262"/>
      <c r="D180" s="224"/>
      <c r="E180" s="265">
        <f t="shared" si="7"/>
        <v>0</v>
      </c>
    </row>
    <row r="181" spans="1:5" x14ac:dyDescent="0.25">
      <c r="A181" s="225"/>
      <c r="B181" s="225"/>
      <c r="C181" s="262"/>
      <c r="D181" s="224"/>
      <c r="E181" s="265">
        <f t="shared" si="7"/>
        <v>0</v>
      </c>
    </row>
    <row r="182" spans="1:5" x14ac:dyDescent="0.25">
      <c r="A182" s="225"/>
      <c r="B182" s="225"/>
      <c r="C182" s="262"/>
      <c r="D182" s="224"/>
      <c r="E182" s="265">
        <f t="shared" si="7"/>
        <v>0</v>
      </c>
    </row>
    <row r="183" spans="1:5" x14ac:dyDescent="0.25">
      <c r="A183" s="225"/>
      <c r="B183" s="225"/>
      <c r="C183" s="262"/>
      <c r="D183" s="224"/>
      <c r="E183" s="265">
        <f>IF(A183=0,0,20*B183)</f>
        <v>0</v>
      </c>
    </row>
    <row r="184" spans="1:5" x14ac:dyDescent="0.25">
      <c r="A184" s="225"/>
      <c r="B184" s="225"/>
      <c r="C184" s="262"/>
      <c r="D184" s="224"/>
      <c r="E184" s="265">
        <f>IF(A184=0,0,20*B184)</f>
        <v>0</v>
      </c>
    </row>
    <row r="185" spans="1:5" ht="15.75" thickBot="1" x14ac:dyDescent="0.3">
      <c r="A185" s="225"/>
      <c r="B185" s="225"/>
      <c r="C185" s="262"/>
      <c r="D185" s="224"/>
      <c r="E185" s="265">
        <f>IF(A185=0,0,20*B185)</f>
        <v>0</v>
      </c>
    </row>
    <row r="186" spans="1:5" ht="15.75" thickBot="1" x14ac:dyDescent="0.3">
      <c r="A186" s="261" t="s">
        <v>486</v>
      </c>
      <c r="B186" s="224" t="s">
        <v>74</v>
      </c>
      <c r="C186" s="262"/>
      <c r="D186" s="389">
        <f>SUM(B187:B190)</f>
        <v>0</v>
      </c>
      <c r="E186" s="264">
        <f>SUM(E187:E190)</f>
        <v>0</v>
      </c>
    </row>
    <row r="187" spans="1:5" x14ac:dyDescent="0.25">
      <c r="A187" s="225"/>
      <c r="B187" s="225"/>
      <c r="C187" s="262"/>
      <c r="D187" s="224"/>
      <c r="E187" s="265">
        <f>IF(A187=0,0,60*B187)</f>
        <v>0</v>
      </c>
    </row>
    <row r="188" spans="1:5" x14ac:dyDescent="0.25">
      <c r="A188" s="225"/>
      <c r="B188" s="225"/>
      <c r="C188" s="266"/>
      <c r="D188" s="267"/>
      <c r="E188" s="265">
        <f>IF(A188=0,0,60*B188)</f>
        <v>0</v>
      </c>
    </row>
    <row r="189" spans="1:5" x14ac:dyDescent="0.25">
      <c r="A189" s="225"/>
      <c r="B189" s="225"/>
      <c r="C189" s="266"/>
      <c r="D189" s="267"/>
      <c r="E189" s="268">
        <f t="shared" ref="E189:E190" si="8">IF(A189=0,0,60*B189)</f>
        <v>0</v>
      </c>
    </row>
    <row r="190" spans="1:5" ht="15.75" thickBot="1" x14ac:dyDescent="0.3">
      <c r="A190" s="269"/>
      <c r="B190" s="269"/>
      <c r="C190" s="270"/>
      <c r="D190" s="271"/>
      <c r="E190" s="272">
        <f t="shared" si="8"/>
        <v>0</v>
      </c>
    </row>
  </sheetData>
  <sheetProtection algorithmName="SHA-512" hashValue="4HX2BLNfwOCUHwLUOHT+F57VGlC0SmV3uF0ao3SjFwhqwrpn/tYH1SdvAZqGAlIU1n4/D8RJ9/uOQis/32e7cQ==" saltValue="lDsYPTasGq88IgU7+viUBw==" spinCount="100000" sheet="1" objects="1" scenarios="1" formatCells="0" formatColumns="0" formatRows="0" insertRows="0"/>
  <mergeCells count="10">
    <mergeCell ref="B101:C101"/>
    <mergeCell ref="B117:C117"/>
    <mergeCell ref="A1:E1"/>
    <mergeCell ref="A5:E5"/>
    <mergeCell ref="A6:E6"/>
    <mergeCell ref="A7:E7"/>
    <mergeCell ref="A8:E8"/>
    <mergeCell ref="A2:E2"/>
    <mergeCell ref="A3:E3"/>
    <mergeCell ref="A4:E4"/>
  </mergeCells>
  <conditionalFormatting sqref="G15:G17 G19:G21 G23:G25 G28:G38 G54:G58 G60:G64 G95:G99">
    <cfRule type="cellIs" dxfId="3" priority="41" stopIfTrue="1" operator="equal">
      <formula>"ok"</formula>
    </cfRule>
    <cfRule type="cellIs" dxfId="2" priority="42" stopIfTrue="1" operator="equal">
      <formula>"""OK"""</formula>
    </cfRule>
  </conditionalFormatting>
  <conditionalFormatting sqref="G147">
    <cfRule type="cellIs" dxfId="1" priority="1" stopIfTrue="1" operator="equal">
      <formula>"ok"</formula>
    </cfRule>
    <cfRule type="cellIs" dxfId="0" priority="2" stopIfTrue="1" operator="equal">
      <formula>"""OK"""</formula>
    </cfRule>
  </conditionalFormatting>
  <pageMargins left="0.11811023622047245" right="0.11811023622047245" top="0.15748031496062992" bottom="0.15748031496062992" header="0.11811023622047245" footer="0.11811023622047245"/>
  <pageSetup orientation="portrait" r:id="rId1"/>
  <drawing r:id="rId2"/>
  <legacyDrawing r:id="rId3"/>
  <oleObjects>
    <mc:AlternateContent xmlns:mc="http://schemas.openxmlformats.org/markup-compatibility/2006">
      <mc:Choice Requires="x14">
        <oleObject progId="Equation.3" shapeId="4097" r:id="rId4">
          <objectPr defaultSize="0" autoPict="0" r:id="rId5">
            <anchor moveWithCells="1" sizeWithCells="1">
              <from>
                <xdr:col>1</xdr:col>
                <xdr:colOff>0</xdr:colOff>
                <xdr:row>11</xdr:row>
                <xdr:rowOff>0</xdr:rowOff>
              </from>
              <to>
                <xdr:col>1</xdr:col>
                <xdr:colOff>0</xdr:colOff>
                <xdr:row>11</xdr:row>
                <xdr:rowOff>0</xdr:rowOff>
              </to>
            </anchor>
          </objectPr>
        </oleObject>
      </mc:Choice>
      <mc:Fallback>
        <oleObject progId="Equation.3" shapeId="4097" r:id="rId4"/>
      </mc:Fallback>
    </mc:AlternateContent>
    <mc:AlternateContent xmlns:mc="http://schemas.openxmlformats.org/markup-compatibility/2006">
      <mc:Choice Requires="x14">
        <oleObject progId="Equation.3" shapeId="4098" r:id="rId6">
          <objectPr defaultSize="0" autoPict="0" r:id="rId7">
            <anchor moveWithCells="1" sizeWithCells="1">
              <from>
                <xdr:col>1</xdr:col>
                <xdr:colOff>0</xdr:colOff>
                <xdr:row>11</xdr:row>
                <xdr:rowOff>0</xdr:rowOff>
              </from>
              <to>
                <xdr:col>1</xdr:col>
                <xdr:colOff>0</xdr:colOff>
                <xdr:row>11</xdr:row>
                <xdr:rowOff>0</xdr:rowOff>
              </to>
            </anchor>
          </objectPr>
        </oleObject>
      </mc:Choice>
      <mc:Fallback>
        <oleObject progId="Equation.3" shapeId="4098" r:id="rId6"/>
      </mc:Fallback>
    </mc:AlternateContent>
    <mc:AlternateContent xmlns:mc="http://schemas.openxmlformats.org/markup-compatibility/2006">
      <mc:Choice Requires="x14">
        <oleObject progId="Equation.3" shapeId="4099" r:id="rId8">
          <objectPr defaultSize="0" autoPict="0" r:id="rId9">
            <anchor moveWithCells="1" sizeWithCells="1">
              <from>
                <xdr:col>1</xdr:col>
                <xdr:colOff>0</xdr:colOff>
                <xdr:row>11</xdr:row>
                <xdr:rowOff>0</xdr:rowOff>
              </from>
              <to>
                <xdr:col>1</xdr:col>
                <xdr:colOff>0</xdr:colOff>
                <xdr:row>11</xdr:row>
                <xdr:rowOff>0</xdr:rowOff>
              </to>
            </anchor>
          </objectPr>
        </oleObject>
      </mc:Choice>
      <mc:Fallback>
        <oleObject progId="Equation.3" shapeId="4099" r:id="rId8"/>
      </mc:Fallback>
    </mc:AlternateContent>
    <mc:AlternateContent xmlns:mc="http://schemas.openxmlformats.org/markup-compatibility/2006">
      <mc:Choice Requires="x14">
        <oleObject progId="Equation.3" shapeId="4100" r:id="rId10">
          <objectPr defaultSize="0" autoPict="0" r:id="rId11">
            <anchor moveWithCells="1" sizeWithCells="1">
              <from>
                <xdr:col>1</xdr:col>
                <xdr:colOff>0</xdr:colOff>
                <xdr:row>11</xdr:row>
                <xdr:rowOff>0</xdr:rowOff>
              </from>
              <to>
                <xdr:col>1</xdr:col>
                <xdr:colOff>0</xdr:colOff>
                <xdr:row>11</xdr:row>
                <xdr:rowOff>0</xdr:rowOff>
              </to>
            </anchor>
          </objectPr>
        </oleObject>
      </mc:Choice>
      <mc:Fallback>
        <oleObject progId="Equation.3" shapeId="4100" r:id="rId10"/>
      </mc:Fallback>
    </mc:AlternateContent>
    <mc:AlternateContent xmlns:mc="http://schemas.openxmlformats.org/markup-compatibility/2006">
      <mc:Choice Requires="x14">
        <oleObject progId="Equation.3" shapeId="4101" r:id="rId12">
          <objectPr defaultSize="0" autoPict="0" r:id="rId13">
            <anchor moveWithCells="1" sizeWithCells="1">
              <from>
                <xdr:col>1</xdr:col>
                <xdr:colOff>0</xdr:colOff>
                <xdr:row>11</xdr:row>
                <xdr:rowOff>0</xdr:rowOff>
              </from>
              <to>
                <xdr:col>1</xdr:col>
                <xdr:colOff>0</xdr:colOff>
                <xdr:row>11</xdr:row>
                <xdr:rowOff>0</xdr:rowOff>
              </to>
            </anchor>
          </objectPr>
        </oleObject>
      </mc:Choice>
      <mc:Fallback>
        <oleObject progId="Equation.3" shapeId="4101" r:id="rId12"/>
      </mc:Fallback>
    </mc:AlternateContent>
    <mc:AlternateContent xmlns:mc="http://schemas.openxmlformats.org/markup-compatibility/2006">
      <mc:Choice Requires="x14">
        <oleObject progId="Equation.3" shapeId="4102" r:id="rId14">
          <objectPr defaultSize="0" autoPict="0" r:id="rId15">
            <anchor moveWithCells="1" sizeWithCells="1">
              <from>
                <xdr:col>1</xdr:col>
                <xdr:colOff>0</xdr:colOff>
                <xdr:row>11</xdr:row>
                <xdr:rowOff>0</xdr:rowOff>
              </from>
              <to>
                <xdr:col>1</xdr:col>
                <xdr:colOff>0</xdr:colOff>
                <xdr:row>11</xdr:row>
                <xdr:rowOff>0</xdr:rowOff>
              </to>
            </anchor>
          </objectPr>
        </oleObject>
      </mc:Choice>
      <mc:Fallback>
        <oleObject progId="Equation.3" shapeId="4102" r:id="rId14"/>
      </mc:Fallback>
    </mc:AlternateContent>
    <mc:AlternateContent xmlns:mc="http://schemas.openxmlformats.org/markup-compatibility/2006">
      <mc:Choice Requires="x14">
        <oleObject progId="Equation.3" shapeId="4103" r:id="rId16">
          <objectPr defaultSize="0" autoPict="0" r:id="rId17">
            <anchor moveWithCells="1" sizeWithCells="1">
              <from>
                <xdr:col>1</xdr:col>
                <xdr:colOff>0</xdr:colOff>
                <xdr:row>11</xdr:row>
                <xdr:rowOff>0</xdr:rowOff>
              </from>
              <to>
                <xdr:col>1</xdr:col>
                <xdr:colOff>0</xdr:colOff>
                <xdr:row>11</xdr:row>
                <xdr:rowOff>0</xdr:rowOff>
              </to>
            </anchor>
          </objectPr>
        </oleObject>
      </mc:Choice>
      <mc:Fallback>
        <oleObject progId="Equation.3" shapeId="4103" r:id="rId16"/>
      </mc:Fallback>
    </mc:AlternateContent>
    <mc:AlternateContent xmlns:mc="http://schemas.openxmlformats.org/markup-compatibility/2006">
      <mc:Choice Requires="x14">
        <oleObject progId="Equation.3" shapeId="4104" r:id="rId18">
          <objectPr defaultSize="0" autoPict="0" r:id="rId19">
            <anchor moveWithCells="1" sizeWithCells="1">
              <from>
                <xdr:col>1</xdr:col>
                <xdr:colOff>0</xdr:colOff>
                <xdr:row>11</xdr:row>
                <xdr:rowOff>0</xdr:rowOff>
              </from>
              <to>
                <xdr:col>1</xdr:col>
                <xdr:colOff>0</xdr:colOff>
                <xdr:row>11</xdr:row>
                <xdr:rowOff>0</xdr:rowOff>
              </to>
            </anchor>
          </objectPr>
        </oleObject>
      </mc:Choice>
      <mc:Fallback>
        <oleObject progId="Equation.3" shapeId="4104" r:id="rId18"/>
      </mc:Fallback>
    </mc:AlternateContent>
    <mc:AlternateContent xmlns:mc="http://schemas.openxmlformats.org/markup-compatibility/2006">
      <mc:Choice Requires="x14">
        <oleObject progId="Equation.3" shapeId="4105" r:id="rId20">
          <objectPr defaultSize="0" autoPict="0" r:id="rId21">
            <anchor moveWithCells="1" sizeWithCells="1">
              <from>
                <xdr:col>1</xdr:col>
                <xdr:colOff>0</xdr:colOff>
                <xdr:row>11</xdr:row>
                <xdr:rowOff>0</xdr:rowOff>
              </from>
              <to>
                <xdr:col>1</xdr:col>
                <xdr:colOff>0</xdr:colOff>
                <xdr:row>11</xdr:row>
                <xdr:rowOff>0</xdr:rowOff>
              </to>
            </anchor>
          </objectPr>
        </oleObject>
      </mc:Choice>
      <mc:Fallback>
        <oleObject progId="Equation.3" shapeId="4105" r:id="rId20"/>
      </mc:Fallback>
    </mc:AlternateContent>
    <mc:AlternateContent xmlns:mc="http://schemas.openxmlformats.org/markup-compatibility/2006">
      <mc:Choice Requires="x14">
        <oleObject progId="Equation.3" shapeId="4106" r:id="rId22">
          <objectPr defaultSize="0" autoPict="0" r:id="rId23">
            <anchor moveWithCells="1" sizeWithCells="1">
              <from>
                <xdr:col>1</xdr:col>
                <xdr:colOff>0</xdr:colOff>
                <xdr:row>11</xdr:row>
                <xdr:rowOff>0</xdr:rowOff>
              </from>
              <to>
                <xdr:col>1</xdr:col>
                <xdr:colOff>0</xdr:colOff>
                <xdr:row>11</xdr:row>
                <xdr:rowOff>0</xdr:rowOff>
              </to>
            </anchor>
          </objectPr>
        </oleObject>
      </mc:Choice>
      <mc:Fallback>
        <oleObject progId="Equation.3" shapeId="4106" r:id="rId22"/>
      </mc:Fallback>
    </mc:AlternateContent>
    <mc:AlternateContent xmlns:mc="http://schemas.openxmlformats.org/markup-compatibility/2006">
      <mc:Choice Requires="x14">
        <oleObject progId="Equation.3" shapeId="4107" r:id="rId24">
          <objectPr defaultSize="0" autoPict="0" r:id="rId25">
            <anchor moveWithCells="1" sizeWithCells="1">
              <from>
                <xdr:col>0</xdr:col>
                <xdr:colOff>2295525</xdr:colOff>
                <xdr:row>11</xdr:row>
                <xdr:rowOff>0</xdr:rowOff>
              </from>
              <to>
                <xdr:col>0</xdr:col>
                <xdr:colOff>3819525</xdr:colOff>
                <xdr:row>11</xdr:row>
                <xdr:rowOff>0</xdr:rowOff>
              </to>
            </anchor>
          </objectPr>
        </oleObject>
      </mc:Choice>
      <mc:Fallback>
        <oleObject progId="Equation.3" shapeId="4107" r:id="rId24"/>
      </mc:Fallback>
    </mc:AlternateContent>
    <mc:AlternateContent xmlns:mc="http://schemas.openxmlformats.org/markup-compatibility/2006">
      <mc:Choice Requires="x14">
        <oleObject progId="Equation.3" shapeId="4108" r:id="rId26">
          <objectPr defaultSize="0" autoPict="0" r:id="rId27">
            <anchor moveWithCells="1" sizeWithCells="1">
              <from>
                <xdr:col>0</xdr:col>
                <xdr:colOff>2409825</xdr:colOff>
                <xdr:row>11</xdr:row>
                <xdr:rowOff>0</xdr:rowOff>
              </from>
              <to>
                <xdr:col>0</xdr:col>
                <xdr:colOff>3790950</xdr:colOff>
                <xdr:row>11</xdr:row>
                <xdr:rowOff>0</xdr:rowOff>
              </to>
            </anchor>
          </objectPr>
        </oleObject>
      </mc:Choice>
      <mc:Fallback>
        <oleObject progId="Equation.3" shapeId="4108" r:id="rId26"/>
      </mc:Fallback>
    </mc:AlternateContent>
    <mc:AlternateContent xmlns:mc="http://schemas.openxmlformats.org/markup-compatibility/2006">
      <mc:Choice Requires="x14">
        <oleObject progId="Equation.3" shapeId="4109" r:id="rId28">
          <objectPr defaultSize="0" autoPict="0" r:id="rId29">
            <anchor moveWithCells="1" sizeWithCells="1">
              <from>
                <xdr:col>0</xdr:col>
                <xdr:colOff>2238375</xdr:colOff>
                <xdr:row>11</xdr:row>
                <xdr:rowOff>0</xdr:rowOff>
              </from>
              <to>
                <xdr:col>0</xdr:col>
                <xdr:colOff>3752850</xdr:colOff>
                <xdr:row>11</xdr:row>
                <xdr:rowOff>0</xdr:rowOff>
              </to>
            </anchor>
          </objectPr>
        </oleObject>
      </mc:Choice>
      <mc:Fallback>
        <oleObject progId="Equation.3" shapeId="4109" r:id="rId28"/>
      </mc:Fallback>
    </mc:AlternateContent>
    <mc:AlternateContent xmlns:mc="http://schemas.openxmlformats.org/markup-compatibility/2006">
      <mc:Choice Requires="x14">
        <oleObject progId="Equation.3" shapeId="4110" r:id="rId30">
          <objectPr defaultSize="0" autoPict="0" r:id="rId31">
            <anchor moveWithCells="1" sizeWithCells="1">
              <from>
                <xdr:col>0</xdr:col>
                <xdr:colOff>2333625</xdr:colOff>
                <xdr:row>11</xdr:row>
                <xdr:rowOff>0</xdr:rowOff>
              </from>
              <to>
                <xdr:col>0</xdr:col>
                <xdr:colOff>3724275</xdr:colOff>
                <xdr:row>11</xdr:row>
                <xdr:rowOff>0</xdr:rowOff>
              </to>
            </anchor>
          </objectPr>
        </oleObject>
      </mc:Choice>
      <mc:Fallback>
        <oleObject progId="Equation.3" shapeId="4110" r:id="rId30"/>
      </mc:Fallback>
    </mc:AlternateContent>
    <mc:AlternateContent xmlns:mc="http://schemas.openxmlformats.org/markup-compatibility/2006">
      <mc:Choice Requires="x14">
        <oleObject progId="Equation.3" shapeId="4111" r:id="rId32">
          <objectPr defaultSize="0" autoPict="0" r:id="rId33">
            <anchor moveWithCells="1" sizeWithCells="1">
              <from>
                <xdr:col>0</xdr:col>
                <xdr:colOff>2257425</xdr:colOff>
                <xdr:row>11</xdr:row>
                <xdr:rowOff>0</xdr:rowOff>
              </from>
              <to>
                <xdr:col>0</xdr:col>
                <xdr:colOff>3819525</xdr:colOff>
                <xdr:row>11</xdr:row>
                <xdr:rowOff>0</xdr:rowOff>
              </to>
            </anchor>
          </objectPr>
        </oleObject>
      </mc:Choice>
      <mc:Fallback>
        <oleObject progId="Equation.3" shapeId="4111" r:id="rId32"/>
      </mc:Fallback>
    </mc:AlternateContent>
    <mc:AlternateContent xmlns:mc="http://schemas.openxmlformats.org/markup-compatibility/2006">
      <mc:Choice Requires="x14">
        <oleObject progId="Equation.3" shapeId="4112" r:id="rId34">
          <objectPr defaultSize="0" autoPict="0" r:id="rId35">
            <anchor moveWithCells="1" sizeWithCells="1">
              <from>
                <xdr:col>0</xdr:col>
                <xdr:colOff>2343150</xdr:colOff>
                <xdr:row>11</xdr:row>
                <xdr:rowOff>0</xdr:rowOff>
              </from>
              <to>
                <xdr:col>0</xdr:col>
                <xdr:colOff>3819525</xdr:colOff>
                <xdr:row>11</xdr:row>
                <xdr:rowOff>0</xdr:rowOff>
              </to>
            </anchor>
          </objectPr>
        </oleObject>
      </mc:Choice>
      <mc:Fallback>
        <oleObject progId="Equation.3" shapeId="4112" r:id="rId34"/>
      </mc:Fallback>
    </mc:AlternateContent>
    <mc:AlternateContent xmlns:mc="http://schemas.openxmlformats.org/markup-compatibility/2006">
      <mc:Choice Requires="x14">
        <oleObject progId="Equation.3" shapeId="4113" r:id="rId36">
          <objectPr defaultSize="0" autoPict="0" r:id="rId37">
            <anchor moveWithCells="1" sizeWithCells="1">
              <from>
                <xdr:col>0</xdr:col>
                <xdr:colOff>2171700</xdr:colOff>
                <xdr:row>11</xdr:row>
                <xdr:rowOff>0</xdr:rowOff>
              </from>
              <to>
                <xdr:col>0</xdr:col>
                <xdr:colOff>3819525</xdr:colOff>
                <xdr:row>11</xdr:row>
                <xdr:rowOff>0</xdr:rowOff>
              </to>
            </anchor>
          </objectPr>
        </oleObject>
      </mc:Choice>
      <mc:Fallback>
        <oleObject progId="Equation.3" shapeId="4113" r:id="rId36"/>
      </mc:Fallback>
    </mc:AlternateContent>
    <mc:AlternateContent xmlns:mc="http://schemas.openxmlformats.org/markup-compatibility/2006">
      <mc:Choice Requires="x14">
        <oleObject progId="Equation.3" shapeId="4114" r:id="rId38">
          <objectPr defaultSize="0" autoPict="0" r:id="rId39">
            <anchor moveWithCells="1" sizeWithCells="1">
              <from>
                <xdr:col>0</xdr:col>
                <xdr:colOff>2247900</xdr:colOff>
                <xdr:row>11</xdr:row>
                <xdr:rowOff>0</xdr:rowOff>
              </from>
              <to>
                <xdr:col>0</xdr:col>
                <xdr:colOff>3819525</xdr:colOff>
                <xdr:row>11</xdr:row>
                <xdr:rowOff>0</xdr:rowOff>
              </to>
            </anchor>
          </objectPr>
        </oleObject>
      </mc:Choice>
      <mc:Fallback>
        <oleObject progId="Equation.3" shapeId="4114" r:id="rId38"/>
      </mc:Fallback>
    </mc:AlternateContent>
    <mc:AlternateContent xmlns:mc="http://schemas.openxmlformats.org/markup-compatibility/2006">
      <mc:Choice Requires="x14">
        <oleObject progId="Equation.3" shapeId="4115" r:id="rId40">
          <objectPr defaultSize="0" autoPict="0" r:id="rId41">
            <anchor moveWithCells="1" sizeWithCells="1">
              <from>
                <xdr:col>0</xdr:col>
                <xdr:colOff>1885950</xdr:colOff>
                <xdr:row>11</xdr:row>
                <xdr:rowOff>0</xdr:rowOff>
              </from>
              <to>
                <xdr:col>0</xdr:col>
                <xdr:colOff>3819525</xdr:colOff>
                <xdr:row>11</xdr:row>
                <xdr:rowOff>0</xdr:rowOff>
              </to>
            </anchor>
          </objectPr>
        </oleObject>
      </mc:Choice>
      <mc:Fallback>
        <oleObject progId="Equation.3" shapeId="4115" r:id="rId40"/>
      </mc:Fallback>
    </mc:AlternateContent>
    <mc:AlternateContent xmlns:mc="http://schemas.openxmlformats.org/markup-compatibility/2006">
      <mc:Choice Requires="x14">
        <oleObject progId="Equation.3" shapeId="4116" r:id="rId42">
          <objectPr defaultSize="0" autoPict="0" r:id="rId43">
            <anchor moveWithCells="1" sizeWithCells="1">
              <from>
                <xdr:col>0</xdr:col>
                <xdr:colOff>1905000</xdr:colOff>
                <xdr:row>11</xdr:row>
                <xdr:rowOff>0</xdr:rowOff>
              </from>
              <to>
                <xdr:col>0</xdr:col>
                <xdr:colOff>3819525</xdr:colOff>
                <xdr:row>11</xdr:row>
                <xdr:rowOff>0</xdr:rowOff>
              </to>
            </anchor>
          </objectPr>
        </oleObject>
      </mc:Choice>
      <mc:Fallback>
        <oleObject progId="Equation.3" shapeId="4116" r:id="rId42"/>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B26"/>
  <sheetViews>
    <sheetView workbookViewId="0">
      <selection activeCell="H16" sqref="H15:H16"/>
    </sheetView>
  </sheetViews>
  <sheetFormatPr defaultRowHeight="15" x14ac:dyDescent="0.25"/>
  <cols>
    <col min="2" max="2" width="63.7109375" customWidth="1"/>
  </cols>
  <sheetData>
    <row r="3" spans="2:2" x14ac:dyDescent="0.25">
      <c r="B3" t="s">
        <v>341</v>
      </c>
    </row>
    <row r="4" spans="2:2" x14ac:dyDescent="0.25">
      <c r="B4" t="s">
        <v>342</v>
      </c>
    </row>
    <row r="5" spans="2:2" x14ac:dyDescent="0.25">
      <c r="B5" t="s">
        <v>343</v>
      </c>
    </row>
    <row r="6" spans="2:2" x14ac:dyDescent="0.25">
      <c r="B6" t="s">
        <v>344</v>
      </c>
    </row>
    <row r="9" spans="2:2" x14ac:dyDescent="0.25">
      <c r="B9" t="s">
        <v>345</v>
      </c>
    </row>
    <row r="10" spans="2:2" x14ac:dyDescent="0.25">
      <c r="B10" t="s">
        <v>346</v>
      </c>
    </row>
    <row r="11" spans="2:2" x14ac:dyDescent="0.25">
      <c r="B11" t="s">
        <v>347</v>
      </c>
    </row>
    <row r="12" spans="2:2" x14ac:dyDescent="0.25">
      <c r="B12" t="s">
        <v>348</v>
      </c>
    </row>
    <row r="13" spans="2:2" x14ac:dyDescent="0.25">
      <c r="B13" t="s">
        <v>349</v>
      </c>
    </row>
    <row r="14" spans="2:2" x14ac:dyDescent="0.25">
      <c r="B14" t="s">
        <v>350</v>
      </c>
    </row>
    <row r="15" spans="2:2" x14ac:dyDescent="0.25">
      <c r="B15" t="s">
        <v>351</v>
      </c>
    </row>
    <row r="16" spans="2:2" x14ac:dyDescent="0.25">
      <c r="B16" t="s">
        <v>352</v>
      </c>
    </row>
    <row r="17" spans="2:2" x14ac:dyDescent="0.25">
      <c r="B17" t="s">
        <v>353</v>
      </c>
    </row>
    <row r="18" spans="2:2" x14ac:dyDescent="0.25">
      <c r="B18" t="s">
        <v>354</v>
      </c>
    </row>
    <row r="19" spans="2:2" x14ac:dyDescent="0.25">
      <c r="B19" t="s">
        <v>355</v>
      </c>
    </row>
    <row r="22" spans="2:2" x14ac:dyDescent="0.25">
      <c r="B22" t="s">
        <v>356</v>
      </c>
    </row>
    <row r="23" spans="2:2" x14ac:dyDescent="0.25">
      <c r="B23" t="s">
        <v>357</v>
      </c>
    </row>
    <row r="24" spans="2:2" x14ac:dyDescent="0.25">
      <c r="B24" t="s">
        <v>358</v>
      </c>
    </row>
    <row r="25" spans="2:2" x14ac:dyDescent="0.25">
      <c r="B25" t="s">
        <v>359</v>
      </c>
    </row>
    <row r="26" spans="2:2" x14ac:dyDescent="0.25">
      <c r="B26" t="s">
        <v>360</v>
      </c>
    </row>
  </sheetData>
  <sheetProtection password="CBBD"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L14" sqref="L14"/>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fisa word</vt:lpstr>
      <vt:lpstr>A. Activitate didactica</vt:lpstr>
      <vt:lpstr>B. Activitate de cercetare</vt:lpstr>
      <vt:lpstr>C. Prestigiu profesional</vt: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dc:creator>
  <cp:lastModifiedBy>User</cp:lastModifiedBy>
  <cp:lastPrinted>2023-03-15T13:12:27Z</cp:lastPrinted>
  <dcterms:created xsi:type="dcterms:W3CDTF">2014-02-06T08:04:01Z</dcterms:created>
  <dcterms:modified xsi:type="dcterms:W3CDTF">2023-03-29T12:35:59Z</dcterms:modified>
</cp:coreProperties>
</file>